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3"/>
  </bookViews>
  <sheets>
    <sheet name="Annexure-III 1 to 3" sheetId="3" r:id="rId1"/>
    <sheet name="Annexure-IV" sheetId="5" r:id="rId2"/>
    <sheet name="Annexure-XIX (DULHASTI)" sheetId="7" r:id="rId3"/>
    <sheet name="2016-17" sheetId="8" r:id="rId4"/>
    <sheet name="2015-16" sheetId="9" r:id="rId5"/>
    <sheet name="2014-15" sheetId="10" r:id="rId6"/>
    <sheet name="2013-14" sheetId="11" r:id="rId7"/>
  </sheets>
  <externalReferences>
    <externalReference r:id="rId8"/>
  </externalReferences>
  <definedNames>
    <definedName name="_xlnm.Print_Area" localSheetId="6">'2013-14'!$A$1:$K$47</definedName>
    <definedName name="_xlnm.Print_Area" localSheetId="5">'2014-15'!$A$1:$K$48</definedName>
    <definedName name="_xlnm.Print_Area" localSheetId="4">'2015-16'!$A$1:$P$48</definedName>
    <definedName name="_xlnm.Print_Area" localSheetId="3">'2016-17'!$A$1:$P$48</definedName>
    <definedName name="_xlnm.Print_Area" localSheetId="1">'Annexure-IV'!$A$1:$G$34</definedName>
    <definedName name="_xlnm.Print_Area" localSheetId="2">'Annexure-XIX (DULHASTI)'!$A$1:$O$70</definedName>
    <definedName name="_xlnm.Print_Titles" localSheetId="6">'2013-14'!$8:$9</definedName>
    <definedName name="_xlnm.Print_Titles" localSheetId="5">'2014-15'!$8:$8</definedName>
    <definedName name="_xlnm.Print_Titles" localSheetId="4">'2015-16'!$8:$8</definedName>
    <definedName name="_xlnm.Print_Titles" localSheetId="3">'2016-17'!$8:$8</definedName>
  </definedNames>
  <calcPr calcId="125725"/>
</workbook>
</file>

<file path=xl/calcChain.xml><?xml version="1.0" encoding="utf-8"?>
<calcChain xmlns="http://schemas.openxmlformats.org/spreadsheetml/2006/main">
  <c r="J45" i="11"/>
  <c r="I45"/>
  <c r="H45"/>
  <c r="G45"/>
  <c r="F45"/>
  <c r="E45"/>
  <c r="J43"/>
  <c r="J41"/>
  <c r="J38"/>
  <c r="I37"/>
  <c r="H37"/>
  <c r="G37"/>
  <c r="F37"/>
  <c r="E37"/>
  <c r="D37"/>
  <c r="C37"/>
  <c r="J36"/>
  <c r="J34"/>
  <c r="J33"/>
  <c r="J32"/>
  <c r="J31"/>
  <c r="I29"/>
  <c r="G29"/>
  <c r="E29"/>
  <c r="D29"/>
  <c r="C29"/>
  <c r="J27"/>
  <c r="I27"/>
  <c r="H27"/>
  <c r="G27"/>
  <c r="F27"/>
  <c r="E27"/>
  <c r="I26"/>
  <c r="H26"/>
  <c r="G26"/>
  <c r="F26"/>
  <c r="E26"/>
  <c r="J25"/>
  <c r="I25"/>
  <c r="H25"/>
  <c r="G25"/>
  <c r="F25"/>
  <c r="E25"/>
  <c r="J24"/>
  <c r="I24"/>
  <c r="H24"/>
  <c r="G24"/>
  <c r="F24"/>
  <c r="E24"/>
  <c r="J23"/>
  <c r="I23"/>
  <c r="H23"/>
  <c r="G23"/>
  <c r="F23"/>
  <c r="E23"/>
  <c r="J22"/>
  <c r="I22"/>
  <c r="H22"/>
  <c r="G22"/>
  <c r="F22"/>
  <c r="E22"/>
  <c r="J21"/>
  <c r="I21"/>
  <c r="H21"/>
  <c r="H29" s="1"/>
  <c r="G21"/>
  <c r="F21"/>
  <c r="F29" s="1"/>
  <c r="E21"/>
  <c r="J18"/>
  <c r="I18"/>
  <c r="H18"/>
  <c r="G18"/>
  <c r="F18"/>
  <c r="E18"/>
  <c r="J17"/>
  <c r="I17"/>
  <c r="H17"/>
  <c r="G17"/>
  <c r="F17"/>
  <c r="E17"/>
  <c r="D15"/>
  <c r="D44" s="1"/>
  <c r="D46" s="1"/>
  <c r="C15"/>
  <c r="C44" s="1"/>
  <c r="C46" s="1"/>
  <c r="J14"/>
  <c r="G14"/>
  <c r="G15" s="1"/>
  <c r="J13"/>
  <c r="I13"/>
  <c r="H13"/>
  <c r="G13"/>
  <c r="F13"/>
  <c r="E13"/>
  <c r="J11"/>
  <c r="I11"/>
  <c r="H11"/>
  <c r="G11"/>
  <c r="F11"/>
  <c r="E11"/>
  <c r="J46" i="10"/>
  <c r="I46"/>
  <c r="H46"/>
  <c r="G46"/>
  <c r="F46"/>
  <c r="E46"/>
  <c r="J44"/>
  <c r="J42"/>
  <c r="J39"/>
  <c r="I38"/>
  <c r="H38"/>
  <c r="G38"/>
  <c r="F38"/>
  <c r="E38"/>
  <c r="D38"/>
  <c r="C38"/>
  <c r="J37"/>
  <c r="J35"/>
  <c r="J34"/>
  <c r="J33"/>
  <c r="J32"/>
  <c r="I30"/>
  <c r="G30"/>
  <c r="E30"/>
  <c r="D30"/>
  <c r="C30"/>
  <c r="J28"/>
  <c r="I28"/>
  <c r="H28"/>
  <c r="G28"/>
  <c r="F28"/>
  <c r="E28"/>
  <c r="I27"/>
  <c r="H27"/>
  <c r="G27"/>
  <c r="F27"/>
  <c r="E27"/>
  <c r="J26"/>
  <c r="I26"/>
  <c r="H26"/>
  <c r="G26"/>
  <c r="F26"/>
  <c r="E26"/>
  <c r="J25"/>
  <c r="I25"/>
  <c r="H25"/>
  <c r="G25"/>
  <c r="F25"/>
  <c r="E25"/>
  <c r="J24"/>
  <c r="I24"/>
  <c r="H24"/>
  <c r="G24"/>
  <c r="F24"/>
  <c r="E24"/>
  <c r="J23"/>
  <c r="I23"/>
  <c r="H23"/>
  <c r="G23"/>
  <c r="F23"/>
  <c r="E23"/>
  <c r="J22"/>
  <c r="I22"/>
  <c r="H22"/>
  <c r="H30" s="1"/>
  <c r="G22"/>
  <c r="F22"/>
  <c r="F30" s="1"/>
  <c r="E22"/>
  <c r="J19"/>
  <c r="I19"/>
  <c r="H19"/>
  <c r="G19"/>
  <c r="F19"/>
  <c r="E19"/>
  <c r="J18"/>
  <c r="I18"/>
  <c r="H18"/>
  <c r="G18"/>
  <c r="F18"/>
  <c r="E18"/>
  <c r="D16"/>
  <c r="D45" s="1"/>
  <c r="D47" s="1"/>
  <c r="C16"/>
  <c r="C45" s="1"/>
  <c r="C47" s="1"/>
  <c r="J15"/>
  <c r="G15"/>
  <c r="G16" s="1"/>
  <c r="J14"/>
  <c r="I14"/>
  <c r="H14"/>
  <c r="G14"/>
  <c r="F14"/>
  <c r="E14"/>
  <c r="J11"/>
  <c r="I11"/>
  <c r="H11"/>
  <c r="G11"/>
  <c r="F11"/>
  <c r="E11"/>
  <c r="O46" i="9"/>
  <c r="N46"/>
  <c r="M46"/>
  <c r="L46"/>
  <c r="K46"/>
  <c r="J46"/>
  <c r="O44"/>
  <c r="O42"/>
  <c r="O39"/>
  <c r="N38"/>
  <c r="M38"/>
  <c r="L38"/>
  <c r="K38"/>
  <c r="J38"/>
  <c r="I38"/>
  <c r="H38"/>
  <c r="G38"/>
  <c r="F38"/>
  <c r="E38"/>
  <c r="D38"/>
  <c r="C38"/>
  <c r="O37"/>
  <c r="O35"/>
  <c r="O34"/>
  <c r="O33"/>
  <c r="O32"/>
  <c r="I30"/>
  <c r="H30"/>
  <c r="G30"/>
  <c r="G45" s="1"/>
  <c r="G47" s="1"/>
  <c r="F30"/>
  <c r="E30"/>
  <c r="D30"/>
  <c r="C30"/>
  <c r="C45" s="1"/>
  <c r="C47" s="1"/>
  <c r="O28"/>
  <c r="N28"/>
  <c r="M28"/>
  <c r="L28"/>
  <c r="K28"/>
  <c r="J28"/>
  <c r="N27"/>
  <c r="M27"/>
  <c r="L27"/>
  <c r="K27"/>
  <c r="J27"/>
  <c r="O26"/>
  <c r="N26"/>
  <c r="M26"/>
  <c r="L26"/>
  <c r="K26"/>
  <c r="J26"/>
  <c r="O25"/>
  <c r="N25"/>
  <c r="M25"/>
  <c r="L25"/>
  <c r="K25"/>
  <c r="J25"/>
  <c r="O24"/>
  <c r="N24"/>
  <c r="M24"/>
  <c r="L24"/>
  <c r="K24"/>
  <c r="J24"/>
  <c r="O23"/>
  <c r="N23"/>
  <c r="M23"/>
  <c r="L23"/>
  <c r="K23"/>
  <c r="J23"/>
  <c r="O22"/>
  <c r="N22"/>
  <c r="N30" s="1"/>
  <c r="M22"/>
  <c r="M30" s="1"/>
  <c r="L22"/>
  <c r="L30" s="1"/>
  <c r="K22"/>
  <c r="K30" s="1"/>
  <c r="J22"/>
  <c r="J30" s="1"/>
  <c r="O19"/>
  <c r="N19"/>
  <c r="M19"/>
  <c r="L19"/>
  <c r="K19"/>
  <c r="J19"/>
  <c r="O18"/>
  <c r="N18"/>
  <c r="M18"/>
  <c r="L18"/>
  <c r="K18"/>
  <c r="J18"/>
  <c r="I16"/>
  <c r="I45" s="1"/>
  <c r="I47" s="1"/>
  <c r="H16"/>
  <c r="H45" s="1"/>
  <c r="H47" s="1"/>
  <c r="G16"/>
  <c r="F16"/>
  <c r="F45" s="1"/>
  <c r="F47" s="1"/>
  <c r="E16"/>
  <c r="E45" s="1"/>
  <c r="E47" s="1"/>
  <c r="D16"/>
  <c r="D45" s="1"/>
  <c r="D47" s="1"/>
  <c r="C16"/>
  <c r="O15"/>
  <c r="M15"/>
  <c r="O14"/>
  <c r="N14"/>
  <c r="N15" s="1"/>
  <c r="N16" s="1"/>
  <c r="M14"/>
  <c r="M16" s="1"/>
  <c r="L14"/>
  <c r="L15" s="1"/>
  <c r="L16" s="1"/>
  <c r="K14"/>
  <c r="K15" s="1"/>
  <c r="J14"/>
  <c r="O11"/>
  <c r="N11"/>
  <c r="M11"/>
  <c r="M45" s="1"/>
  <c r="M47" s="1"/>
  <c r="L11"/>
  <c r="K11"/>
  <c r="J11"/>
  <c r="O46" i="8"/>
  <c r="N46"/>
  <c r="M46"/>
  <c r="L46"/>
  <c r="K46"/>
  <c r="J46"/>
  <c r="O44"/>
  <c r="O42"/>
  <c r="O39"/>
  <c r="N38"/>
  <c r="M38"/>
  <c r="L38"/>
  <c r="K38"/>
  <c r="J38"/>
  <c r="I38"/>
  <c r="H38"/>
  <c r="G38"/>
  <c r="F38"/>
  <c r="E38"/>
  <c r="D38"/>
  <c r="C38"/>
  <c r="O37"/>
  <c r="O35"/>
  <c r="O34"/>
  <c r="O33"/>
  <c r="O32"/>
  <c r="I30"/>
  <c r="H30"/>
  <c r="H45" s="1"/>
  <c r="H47" s="1"/>
  <c r="G30"/>
  <c r="F30"/>
  <c r="E30"/>
  <c r="D30"/>
  <c r="D45" s="1"/>
  <c r="D47" s="1"/>
  <c r="C30"/>
  <c r="O28"/>
  <c r="N28"/>
  <c r="M28"/>
  <c r="L28"/>
  <c r="K28"/>
  <c r="J28"/>
  <c r="N27"/>
  <c r="M27"/>
  <c r="L27"/>
  <c r="K27"/>
  <c r="J27"/>
  <c r="O26"/>
  <c r="N26"/>
  <c r="M26"/>
  <c r="L26"/>
  <c r="K26"/>
  <c r="J26"/>
  <c r="O25"/>
  <c r="N25"/>
  <c r="M25"/>
  <c r="L25"/>
  <c r="K25"/>
  <c r="J25"/>
  <c r="O24"/>
  <c r="N24"/>
  <c r="M24"/>
  <c r="L24"/>
  <c r="K24"/>
  <c r="J24"/>
  <c r="O23"/>
  <c r="N23"/>
  <c r="M23"/>
  <c r="L23"/>
  <c r="K23"/>
  <c r="J23"/>
  <c r="O22"/>
  <c r="N22"/>
  <c r="N30" s="1"/>
  <c r="M22"/>
  <c r="M30" s="1"/>
  <c r="L22"/>
  <c r="L30" s="1"/>
  <c r="K22"/>
  <c r="K30" s="1"/>
  <c r="J22"/>
  <c r="J30" s="1"/>
  <c r="O19"/>
  <c r="N19"/>
  <c r="M19"/>
  <c r="L19"/>
  <c r="K19"/>
  <c r="J19"/>
  <c r="O18"/>
  <c r="N18"/>
  <c r="M18"/>
  <c r="L18"/>
  <c r="K18"/>
  <c r="J18"/>
  <c r="I16"/>
  <c r="I45" s="1"/>
  <c r="I47" s="1"/>
  <c r="H16"/>
  <c r="G16"/>
  <c r="G45" s="1"/>
  <c r="G47" s="1"/>
  <c r="F16"/>
  <c r="F45" s="1"/>
  <c r="F47" s="1"/>
  <c r="E16"/>
  <c r="E45" s="1"/>
  <c r="E47" s="1"/>
  <c r="D16"/>
  <c r="C16"/>
  <c r="C45" s="1"/>
  <c r="C47" s="1"/>
  <c r="O15"/>
  <c r="N15"/>
  <c r="J15"/>
  <c r="O14"/>
  <c r="N14"/>
  <c r="N16" s="1"/>
  <c r="M14"/>
  <c r="M15" s="1"/>
  <c r="M16" s="1"/>
  <c r="L14"/>
  <c r="L15" s="1"/>
  <c r="K14"/>
  <c r="J14"/>
  <c r="J16" s="1"/>
  <c r="O11"/>
  <c r="N11"/>
  <c r="M11"/>
  <c r="M45" s="1"/>
  <c r="M47" s="1"/>
  <c r="L11"/>
  <c r="K11"/>
  <c r="J11"/>
  <c r="E45" i="10" l="1"/>
  <c r="E47" s="1"/>
  <c r="L45" i="9"/>
  <c r="L47" s="1"/>
  <c r="G45" i="10"/>
  <c r="G47" s="1"/>
  <c r="E16"/>
  <c r="F15" i="11"/>
  <c r="F44" s="1"/>
  <c r="F46" s="1"/>
  <c r="J45" i="8"/>
  <c r="J47" s="1"/>
  <c r="N45"/>
  <c r="N47" s="1"/>
  <c r="N45" i="9"/>
  <c r="N47" s="1"/>
  <c r="G44" i="11"/>
  <c r="G46" s="1"/>
  <c r="E15"/>
  <c r="E44" s="1"/>
  <c r="E46" s="1"/>
  <c r="I15"/>
  <c r="I44" s="1"/>
  <c r="I46" s="1"/>
  <c r="K15" i="8"/>
  <c r="K16" s="1"/>
  <c r="K45" s="1"/>
  <c r="K47" s="1"/>
  <c r="J15" i="9"/>
  <c r="J16" s="1"/>
  <c r="J45" s="1"/>
  <c r="J47" s="1"/>
  <c r="H15" i="10"/>
  <c r="H16" s="1"/>
  <c r="H45" s="1"/>
  <c r="H47" s="1"/>
  <c r="H14" i="11"/>
  <c r="H15" s="1"/>
  <c r="H44" s="1"/>
  <c r="H46" s="1"/>
  <c r="L16" i="8"/>
  <c r="L45" s="1"/>
  <c r="L47" s="1"/>
  <c r="K16" i="9"/>
  <c r="K45" s="1"/>
  <c r="K47" s="1"/>
  <c r="F15" i="10"/>
  <c r="F16" s="1"/>
  <c r="F45" s="1"/>
  <c r="F47" s="1"/>
  <c r="F14" i="11"/>
  <c r="E15" i="10"/>
  <c r="I15"/>
  <c r="I16" s="1"/>
  <c r="I45" s="1"/>
  <c r="I47" s="1"/>
  <c r="E14" i="11"/>
  <c r="I14"/>
  <c r="E57" i="7"/>
  <c r="F51"/>
  <c r="F53" s="1"/>
  <c r="F52" s="1"/>
  <c r="G41"/>
  <c r="G51" s="1"/>
  <c r="G53" s="1"/>
  <c r="G52" s="1"/>
  <c r="F41"/>
  <c r="H51"/>
  <c r="H53" s="1"/>
  <c r="H52" s="1"/>
  <c r="I51"/>
  <c r="I53" s="1"/>
  <c r="I52" s="1"/>
  <c r="J51"/>
  <c r="J53" s="1"/>
  <c r="J52" s="1"/>
  <c r="M51"/>
  <c r="N51"/>
  <c r="N53" s="1"/>
  <c r="N52" s="1"/>
  <c r="O51"/>
  <c r="O53" s="1"/>
  <c r="O52" s="1"/>
  <c r="M53"/>
  <c r="M52" s="1"/>
  <c r="L51"/>
  <c r="L52"/>
  <c r="L53"/>
  <c r="K51" l="1"/>
  <c r="K53" s="1"/>
  <c r="K52" s="1"/>
  <c r="F25" i="3" l="1"/>
  <c r="D65" l="1"/>
  <c r="D66"/>
  <c r="D67"/>
  <c r="D68"/>
  <c r="D69"/>
  <c r="D70"/>
  <c r="D71"/>
  <c r="D72"/>
  <c r="D73"/>
  <c r="D74"/>
  <c r="D75"/>
  <c r="D64"/>
  <c r="I7" i="5"/>
  <c r="I8"/>
  <c r="I9"/>
  <c r="I10"/>
  <c r="I11"/>
  <c r="I12"/>
  <c r="I13"/>
  <c r="I14"/>
  <c r="I15"/>
  <c r="I16"/>
  <c r="I17"/>
  <c r="I6"/>
  <c r="F18" l="1"/>
  <c r="E18"/>
  <c r="D18"/>
  <c r="B18" l="1"/>
  <c r="C18"/>
  <c r="I60" i="3"/>
</calcChain>
</file>

<file path=xl/sharedStrings.xml><?xml version="1.0" encoding="utf-8"?>
<sst xmlns="http://schemas.openxmlformats.org/spreadsheetml/2006/main" count="587" uniqueCount="284">
  <si>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</si>
  <si>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</si>
  <si>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</si>
  <si>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</si>
  <si>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</si>
  <si>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</si>
  <si>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</si>
  <si>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</si>
  <si>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</si>
  <si>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</si>
  <si>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</si>
  <si>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</si>
  <si>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</si>
  <si>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</si>
  <si>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</si>
  <si>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</si>
  <si>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</si>
  <si>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</si>
  <si>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</si>
  <si>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</si>
  <si>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</si>
  <si>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</si>
  <si>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</si>
  <si>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</si>
  <si>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</si>
  <si>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</si>
  <si>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</si>
  <si>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</si>
  <si>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</si>
  <si>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</si>
  <si>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</si>
  <si>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</si>
  <si>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</si>
  <si>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</si>
  <si>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</si>
  <si>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</si>
  <si>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</si>
  <si>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</si>
  <si>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</si>
  <si>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</si>
  <si>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</si>
  <si>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</si>
  <si>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</si>
  <si>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</si>
  <si>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</si>
  <si>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</si>
  <si>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</si>
  <si>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</si>
  <si>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</si>
  <si>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</si>
  <si>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</si>
  <si>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</si>
  <si>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</si>
  <si>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</si>
  <si>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</si>
  <si>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</si>
  <si>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</si>
  <si>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</si>
  <si>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</si>
  <si>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</si>
  <si>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</si>
  <si>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</si>
  <si>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</si>
  <si>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</si>
  <si>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</si>
  <si>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</si>
  <si>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</si>
  <si>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</si>
  <si>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</si>
  <si>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</si>
  <si>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</si>
  <si>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</si>
  <si>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</si>
  <si>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</si>
  <si>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</si>
  <si>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</si>
  <si>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</si>
  <si>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</si>
  <si>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</si>
  <si>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</si>
  <si>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</si>
  <si>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</si>
  <si>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</si>
  <si>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</si>
  <si>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</si>
  <si>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</si>
  <si>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</si>
  <si>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</si>
  <si>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</si>
  <si>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</si>
  <si>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</si>
  <si>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</si>
  <si>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</si>
  <si>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</si>
  <si>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</si>
  <si>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</si>
  <si>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</si>
  <si>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</si>
  <si>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</si>
  <si>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</si>
  <si>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</si>
  <si>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</si>
  <si>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</si>
  <si>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</si>
  <si>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</si>
  <si>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</si>
  <si>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</si>
  <si>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</si>
  <si>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</si>
  <si>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</si>
  <si>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</si>
  <si>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</si>
  <si>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</si>
  <si>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</si>
  <si>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</si>
  <si>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</si>
  <si>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</si>
  <si>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</si>
  <si>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</si>
  <si>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</si>
  <si>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</si>
  <si>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</si>
  <si>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</si>
  <si>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</si>
  <si>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</si>
  <si>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</si>
  <si>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</si>
  <si>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</si>
  <si>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Dulhasti Power Station
Installed Capacity (MW) : 390 MW
Normative Annual Plant Availability Factor (%) approved by Commission : 90%</t>
    </r>
  </si>
  <si>
    <t>NA</t>
  </si>
  <si>
    <t>NIL</t>
  </si>
  <si>
    <t>Under Ground</t>
  </si>
  <si>
    <t xml:space="preserve">Static </t>
  </si>
  <si>
    <t>207.5 M</t>
  </si>
  <si>
    <t>233.91 M</t>
  </si>
  <si>
    <t>209.90 M</t>
  </si>
  <si>
    <t>390 MW</t>
  </si>
  <si>
    <t>NHPC LTD.</t>
  </si>
  <si>
    <t>Dulhasti Power Station</t>
  </si>
  <si>
    <t>3x130 MW</t>
  </si>
  <si>
    <t>Hydro</t>
  </si>
  <si>
    <r>
      <rPr>
        <b/>
        <sz val="10"/>
        <color rgb="FF000000"/>
        <rFont val="Times New Roman"/>
        <family val="1"/>
      </rPr>
      <t xml:space="preserve">
DURING 2012-13:  
</t>
    </r>
    <r>
      <rPr>
        <sz val="10"/>
        <color rgb="FF000000"/>
        <rFont val="Times New Roman"/>
        <family val="1"/>
      </rPr>
      <t>COMPLETE SHUTDOWN OF POWER STATION FOR  W.E.F  15-JAN-2013 TO 01-MAR-2013 FOR MAINTENANCE OF MIV SEAL OF U#2&amp;3</t>
    </r>
  </si>
  <si>
    <t>-</t>
  </si>
  <si>
    <t>350.MW</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</si>
  <si>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</si>
  <si>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</si>
  <si>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</si>
  <si>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</si>
  <si>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</si>
  <si>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</si>
  <si>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</si>
  <si>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</si>
  <si>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</si>
  <si>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</si>
  <si>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</si>
  <si>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</si>
  <si>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</si>
  <si>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</si>
  <si>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</si>
  <si>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Debt at the end of the year (Rs. Crore)</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</si>
  <si>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</si>
  <si>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</si>
  <si>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</si>
  <si>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</si>
  <si>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</si>
  <si>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</si>
  <si>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</si>
  <si>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</si>
  <si>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Crores)</t>
  </si>
  <si>
    <t>Note:</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</si>
  <si>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</si>
  <si>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</si>
  <si>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</si>
  <si>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t>Not Applicable</t>
  </si>
  <si>
    <t>1. The data at Sl No. 20 to 27 has been filled based on CERC orders dated 30.08.2016, 13.02.2014 &amp; 09.03.2010</t>
  </si>
  <si>
    <t>5. Composite tariff shown at sl no. 27 is exclusive of J&amp;K water usage charges.</t>
  </si>
  <si>
    <t>Profit/ loss before tax(Rs. Crore)</t>
  </si>
  <si>
    <t>Revenue   realisation   after   tax (Rs. Crore) #</t>
  </si>
  <si>
    <t>6. # NHPC calculate Corporate Tax as a whole after considering all the admissible deductions, exemptions etc. as per Income Tax Act. Therefore unitwise calculation has not been made.</t>
  </si>
  <si>
    <t>DETAILS OF OPERATION AND MAINTENANCE EXPENSES</t>
  </si>
  <si>
    <t>Name of the Company : NHPC Ltd.</t>
  </si>
  <si>
    <t>Name of Power Station: Dulhasti Power Station</t>
  </si>
  <si>
    <t>Sl. No.</t>
  </si>
  <si>
    <t>ITEMS</t>
  </si>
  <si>
    <t xml:space="preserve">URI - II </t>
  </si>
  <si>
    <t xml:space="preserve">KISHANGANGA </t>
  </si>
  <si>
    <t xml:space="preserve">BURSUR </t>
  </si>
  <si>
    <t xml:space="preserve">PAKAL DUL </t>
  </si>
  <si>
    <t xml:space="preserve">NIMMO BAZGO </t>
  </si>
  <si>
    <t>KIRU</t>
  </si>
  <si>
    <t>RE LEH</t>
  </si>
  <si>
    <t>RE-JAMMU</t>
  </si>
  <si>
    <t>RE-SRINAGAR</t>
  </si>
  <si>
    <t>R-BANIKHET</t>
  </si>
  <si>
    <t>variation (%)</t>
  </si>
  <si>
    <t>Justification</t>
  </si>
  <si>
    <t xml:space="preserve"> </t>
  </si>
  <si>
    <t>(A)</t>
  </si>
  <si>
    <t>Breakup of O&amp;M Expenses</t>
  </si>
  <si>
    <t xml:space="preserve">Consumption of stores &amp; spares </t>
  </si>
  <si>
    <t>Due to decrease of consumption of spares in amount POWER PLANT EQUIPMENT of rs 123.64 lacs as compared to the previous year</t>
  </si>
  <si>
    <t>Repair &amp; Maintenance</t>
  </si>
  <si>
    <t>For Dam,Intake,WCS,De-silting chamber</t>
  </si>
  <si>
    <t xml:space="preserve">Due to increase of  REPAIR AND MAINTENANCE- PAYMENT TO OUTSIDE AGENCY-DAM AND RESERVOIR and REPAIR AND MAINTENANCE-HYDRO MECHANICAL WORKS amount of rs 59.41 lacs and 20.81 lacs respectively  as compared to the previous year. </t>
  </si>
  <si>
    <t>For Power House and all other works</t>
  </si>
  <si>
    <t xml:space="preserve">Due to increase of  REPAIR AND MAINTENANCE-RESIDENTIAL BUILDING and REPAIR AND MAINTENANCE- ROAD, BRIDGES, CULVERTS amount of rs 58.53 lacs and 59.64 lacs respectively  as compared to the previous year. </t>
  </si>
  <si>
    <t>Sub-Total (Repair and Maintenance)</t>
  </si>
  <si>
    <t xml:space="preserve">Insurance </t>
  </si>
  <si>
    <t>Security  Expenses</t>
  </si>
  <si>
    <t>Administrative Expenses</t>
  </si>
  <si>
    <t xml:space="preserve">Rent  </t>
  </si>
  <si>
    <t>Due to increase of Hiring of Vehicles other than Car/Jeep and Hiring of Vehicles-Car/Jeep amount of rs 5.68  lacs and 7.04 lacs respectively  as compared to the previous year.</t>
  </si>
  <si>
    <t xml:space="preserve">Electricity charges  </t>
  </si>
  <si>
    <t xml:space="preserve">Travelling &amp; Conveyance  </t>
  </si>
  <si>
    <t xml:space="preserve">Due to increase of INLAND TRAVEL-TRAINING  and TRANSFER TA EXPENSES  amount of rs 4.94  lacs and 5.91 lacs respectively as compared to the previous year, </t>
  </si>
  <si>
    <t>Telephone, Telex &amp; Postage   (Communication)</t>
  </si>
  <si>
    <t>Due to increase of OTHER COMMUNICATION EXPENSES amount of Rs 5.71 lacs  as compared to the previous year.</t>
  </si>
  <si>
    <t>Advertisement</t>
  </si>
  <si>
    <t>Donation</t>
  </si>
  <si>
    <t xml:space="preserve">Entertainment </t>
  </si>
  <si>
    <t>During the FY 2016-17 amount of Rs 0.15 lacs expenditure booked against TEA ,SNACKS, LUNCH ,DINNER &amp; STATIONERY ETC. of Audit.</t>
  </si>
  <si>
    <t>Sub-total (Administrative expenses)</t>
  </si>
  <si>
    <t>Employee Cost</t>
  </si>
  <si>
    <t>6.1a</t>
  </si>
  <si>
    <t>Salaries,wages &amp; allow. -Project</t>
  </si>
  <si>
    <t>During the FY amount of RS 642.42 lacs expenditure booked against  Wage Revision-3PRC. Beside to above  increase of expenditure  amount of Rs 1238.49 lacs against GRATUITY ACTUARIAL VALUATION EXPENSE(Advice received from CO)</t>
  </si>
  <si>
    <t xml:space="preserve">Staff welfare expenses </t>
  </si>
  <si>
    <t>Productivity Linked incentive</t>
  </si>
  <si>
    <t>Due to increase of Provision Required to be provided on account of Rate Revision of minimum and maximum ceiling of PLGI w.e.f 2010-2011 to 2013-2014 in respect of Workmen REF:PIE/17/2016 DT.17.08. amount of Rs 505.51 (Advice received from CO). Beside to above amount of Rs 91.72 expenditure booked against provision FOR PLGI FOR THE QTR ENDING 31/03/2017 ON DIFF.OF TENTATIVE REVISED PAY (Advice received from CO) .</t>
  </si>
  <si>
    <t>VRS-Ex-gratia</t>
  </si>
  <si>
    <t>During the FY 2015-16 payment of VRS-Ex-gratia to 1 Number of Employee (171531N),</t>
  </si>
  <si>
    <t>Ex-gratia</t>
  </si>
  <si>
    <t>Performance related pay (PRP)</t>
  </si>
  <si>
    <t xml:space="preserve">Due to increase of amount of Rs 36 lacs against of  Wage Revision-3PRC. </t>
  </si>
  <si>
    <t>Sub-total (Employee Cost)</t>
  </si>
  <si>
    <t>Loss of Store -923401</t>
  </si>
  <si>
    <t>Due to the proper handling/caring  of loading and unloading of PETROL ,Diesel , OIL , LUBRICANTS and less evaporation . The losses was decrease  from  1682 litters (2015-16) to 965 litters (FY 2016-17)</t>
  </si>
  <si>
    <t xml:space="preserve">Allocation of CO Office expenses </t>
  </si>
  <si>
    <t>As per  the advice received from the corporate office and ED/RO/LO Office</t>
  </si>
  <si>
    <t>Others  (Specify items)</t>
  </si>
  <si>
    <t>Total (1 to 10)</t>
  </si>
  <si>
    <t>Revenue /Recoveries</t>
  </si>
  <si>
    <t>During the FY 2016-17 amount of Rs 86.05 lacs and 75.94 lacs liability/provision not required booked  against Reversal of Provision made against differential interest amount pertain to UPPCL(Reversal of M-2014006152 and 2014006156)-Advice received Q4-279 and FINAL CLAIM SETTLEMENT ON RETIREMENT &amp; PAY REV ARREARS respectively</t>
  </si>
  <si>
    <t>Net Expenses</t>
  </si>
  <si>
    <t>Capital spares consumed not included in A(1) above and not claimed/allowed by commission for capitalization</t>
  </si>
  <si>
    <t>The A &amp; S Type of quarters are construction in between  1986 to 1988 in Samna and Shalimar and  colony. The Quarters are  required renovation ,modernizations ,painting, tiling  time to time. During FY 2014-15 major renovation of A&amp; S type quarter are carried out by outside agency i.e. Repair and maintenance of 48 no's S-type Quarters by way of providing and fixing Ceiling, Vitrified Tilling, Painting, HDPE tanks and renovation of sewerage system in Shalimar Colony and Repair and maintenance of A-type Quarters by way of Tilling, Painting and renovation of sewerage system in Shalimar Colony  of Rs 70.42 Lacs and 206.93 lacs respectively Rs .  But no such works carried out the previous Year FY 2015-16</t>
  </si>
  <si>
    <t xml:space="preserve">In case of Mega Insurance Police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The valuation of Fixed assets for Mega Policy  has increase from  4246 crores  to 4637 croes of Dulhasti Power station . </t>
  </si>
  <si>
    <t>During the FY 2014-15  the provision has crated  vide corporate office closing Entry as on 30.06.2014 of Rs 787.45 lacs , but no such provision created vide closing Entry during the previous year FY 2015-16</t>
  </si>
  <si>
    <t>During the FY 2015-16 amount of rs 3.05 Lacs inventory/consumable i.e. PVC INSULATED cable  ,COPPER TELEPHONE CABLE,CABLE JOINTING KIT and THERMOSHRINKING CABLE JOINTING KIT used for repair of old Telephone line . Beside to Above of increase of advice received from Corporate office Amount from  21.52 lacs to 23.67 lacs  against SATELLITE COMMUNICATION EXPENSES</t>
  </si>
  <si>
    <t>Due to the decrease of  advertisement of NIT, Tender Document  and publication   during the FY 2015-16 as compared to previous Year 2014-15.</t>
  </si>
  <si>
    <t>During the FY 2014-15 amount of Rs 0.035 lacs payment against  ENTERTAINMENT AND HOSPITALITY EXPENSES of 2013-14. But no such type of payment in FY 2015-16</t>
  </si>
  <si>
    <t xml:space="preserve">Due to decrease  of  RETIRED EMPLOYEES MEDICAL BENEFIT ACTUARIAL VALUATION EXPENSE (900451) from 267.27 Lacs to 53.94 Lacs. </t>
  </si>
  <si>
    <t>As per the corporate office circular a/c 441 and 475 the PLGI And Overall Performance has been increase up to 20% and 1400 @Months .Beside to Above Fy 2015-16 amount of rs 73.46 lacs Excess Expenditure over the Provision against   PLGI paid for the year 2014-15</t>
  </si>
  <si>
    <t>During the FY 2014-15 payment of VRS-Ex-gratia to 3 Number of Employee (136221W,171526F and 170083Y), but during FY 2015-16 payment of VRS-Ex-gratia to 2 Number of Employee (171586W and 485114H)</t>
  </si>
  <si>
    <t>During the FY 2015-16 amount of rs 67.68 lacs paid for legal fees of Arbitrator and lawyer against court case and arbitration case. Payment to KV also increase</t>
  </si>
  <si>
    <t>As per the advice received from commercial division corporate office amount of Rs 83.31 lacs against ERLDC CHARGES AND 95% FEE REFUNDED ON RLDC CHARGES BY NRLDC (POSCO). Beside to above other recover against Penalty from NHAI PIU JAMMU of Rs 5.23 lacs ,MOBILE DRILL MASTER Rs 3.84 lacs and EWAC ALLOYS LIMITED of Rs 3.9 lacs. Recovery from Employees of Rs 4.13 lacs against bond money of resignation Employees.</t>
  </si>
  <si>
    <t>During the FY 2013-14  , Consumption spares  i.e. Main axle, Hoist manual , Structural /circular Plates, threaded M36, Round Axel etc.  Amount of RS 37.87 Lacs.  Beside to Above FY 2013-14 Amount of Rs 26.53 Lacs payment against SERVICE OF SPILLWAY RADIAL GATE HOISTING PIN.</t>
  </si>
  <si>
    <t xml:space="preserve"> Increase in premium rates on account of deteriorating claim ratio as a result of loss  at Dhauliganga &amp; Tanak Pur Power Station due to flood in June 2013 and other factors in the reinsurance market. The valuation of Fixed assets for Mega Policy  has increase from  3858 .47 crore to 4246 crores of Dulhasti Power station . The premium amount also increase from  703.28 lacs  to 895.06 lacs</t>
  </si>
  <si>
    <t>Due to increase of  Hiring of Vehicles other than Car/Jeep of amount RS  24.20 lacs</t>
  </si>
  <si>
    <t>During the FY 2013-14  the provision has crated against non payment of the Electricity Duty  of Rs 5841.21 lacs , but no such provision created during the previous year FY 2014-15</t>
  </si>
  <si>
    <t xml:space="preserve">As per the corporate office circular the DAILY ALLOWANCE rate ,BOARDING AND LODGING rate, train fare ,own vehicle rate and transfer TA rate  has been increased.  Therefore the expenditure increase amount   of Rs 21.93 Lacs and  11.60 lacs against DAILY ALLOWANCE/BOARDING AND LODGING CHARGES/Inland travel and TRANSFER TA EXPENSES respectively </t>
  </si>
  <si>
    <t xml:space="preserve">During the FY 2014-15 amount of rs 7.89 Lacs payment against OPERATION MAINTENANCE AND UPKEEPING OF ALL COMMUNICATION equipment. Beside to Above of advice received from Corporate office Amount to 14.64 lacs and 21.52 lacs for FY 2013-14 and FY 2014-15 respectively </t>
  </si>
  <si>
    <t>During the FY 2014-15 amount of Rs 0.035 lacs payment against  ENTERTAINMENT AND HOSPITALITY EXPENSES of 2013-14. But no such type of payment in FY 2013-14</t>
  </si>
  <si>
    <t>PLGI limit was enhanced to 20% from 12.5% of basic pay.</t>
  </si>
  <si>
    <t>During the FY 2013-14 payment of VRS-Ex-gratia to  one Employees (136334Y)  , But during the FY 2014-15 payment of VRS-Ex-gratia to 3 Number of Employee (136221W,171526F and 170083Y)</t>
  </si>
  <si>
    <t>Due to increase of executive from 74 to 109. 2). Provision for incremental profit was not taken in F.Y 2013-14. Incremental profit was taken while providing for F.Y 2014-15.</t>
  </si>
  <si>
    <t>Due to the proper handling/caring  of loading and unloading of PETROL ,Diesel , OIL , LUBRICANTS and less evaporation . The losses was decrease  from  1799 litters (2013-14) to 1433 litters (FY 2014-15)</t>
  </si>
  <si>
    <t>During the FY 2013-14 amount of Rs 726.01 lacs , 53.15 lacs and 51.94 lacs liability/provision not required booked  against REVERSAL THE liability OF 2LACS UNIT UPTO DEC 13 , REVERSAL OF PROVISION NOT REQUIRED WRITTEN BACK(I-2013000557&amp;558) OF  CISF ON ACCOUNT OF PURCHASE OF LIVERIES &amp; ARMS &amp; AMMUNITION  and provision not required which was kept for plgi for supervisor and workmen respectively.But no such type of case incurred in FY 2014-15.</t>
  </si>
  <si>
    <t xml:space="preserve">Name of Power Station: </t>
  </si>
  <si>
    <t xml:space="preserve">The   major annual maintenance of the Three unit was undertake  in  the  year i.e. 2013-14. Major capital Spares are consumed during the maintains i.e. MAA-16 (2 Quantity) and MAA-48 (2 Quantity) analog input of Rs 49.05 Lacs ,Bottom ring and lower wearing plate (2 Quantity)  of Rs 60.14 Lacs, Head cover (1 Quantity) and parts of Rs 43.27 Lacs, Upper moving labyrinth (3 Quantity) of Rs 125.95 lacs and Distributing Valves (2 Quantity) of Rs 17.05 Lacs .The continuously use of  the under water parts and supporting Parts of runner  are replaced during the Financial Year but no such replacement  carried out in the  previous Year. Consumption is as per actual  technical requirement. </t>
  </si>
  <si>
    <t>During the FY 2012-13, a special repair was carried out by outside agency( S000163-B. C. TECHNOMATION PVT. LTD.) i.e. dewatering of TRT for MIV Seal repair of  Rs 140.72 Lacs. The Expenditure was booked in HOA SPECIAL REPAIRS-PAYMENT TO OUTSIDE AGENCY-WATER REGULATING SYSTEM (920802).No such repair was carried out in FY 2013-14</t>
  </si>
  <si>
    <t>The B Type of quarters are construction in between  1988 to 1992 in Samna and Shalimar colony. The Quarters are  required renovation ,modernizations ,painting, tiling  time to time. During FY 2013-14 major renovation of B type quarter are carried out by outside agency (S008274-ABDUL RASHID BATT and S020172-ALTAF HUSSAIN MINTOO) i.e. Renovation of B type quarters by providing and laying vitrified tiles, plywood ceiling and painting work in Semna Colony and Shalimar Colony , DPS, Kishtwar of Rs 145.51 Lacs. Beside to above  the runner and the supporting parts are continuously used for generation of Power . Therefore the runner and supporting parts are required welding, grinding, polishing, rebuilding, machining, Stress relieving, UT/ NDT testing, balancing and Ceramic coating. During the FY 2013-14 three  major work carried out 1. Repair of Runner with lower movable labyrinths and Lower fixed labyrinth of Unit #2  of Rs  29 lacs  2.HP-HVOF coating including rebuilding, machining, profiling grinding on guide vanes ,stay vanes and stay rings, of Rs 73.61 Lacs   3.Repair , DESIGN, MANUFACTURING AND REPLACEMENT OF HV &amp; LV WINDING OF GENERATOR TRANSFORMER 48.33 MVA SINGLE PHASE - UNIT # 3, B-PHASE of Rs 136.96 Lacs. But no such works carried out the previous Year FY 2012-13</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</si>
  <si>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 </t>
  </si>
  <si>
    <t xml:space="preserve"> During the FY 2013-14  the provision has created against non payment of Electricity Duty of the  of Rs 5841.21 lacs , but no such provision created during the previous year FY 2012-13</t>
  </si>
  <si>
    <t xml:space="preserve">The number of training and tour has been decrease during the FY 2013-14 .   Due to decrease  of  inland travel and inland travel training of Rs 2.20 Lacs and 3.76 Lacs respectively as compared to the previous year 2012-13 . </t>
  </si>
  <si>
    <t xml:space="preserve">Telephone, Telex &amp; Postage   </t>
  </si>
  <si>
    <t xml:space="preserve">Due to the increase advertisement of NIT, Tender Document  and publication   during the FY 2013-14 as compared to previous Year 2012-13. </t>
  </si>
  <si>
    <t>Mainly due to increase of  in number of employees from 488  to 581. However there is  also  increase in DA rates, increment and promotion of Employees.</t>
  </si>
  <si>
    <t xml:space="preserve">Due to increase of  RETIRED EMPLOYEES MEDICAL BENEFIT ACTUARIAL VALUATION EXPENSE </t>
  </si>
  <si>
    <t>The Excess Expenditure over the Provision against payment of PLGI for the year 2007-08 to  2010-11  booked in the FY 2012-13. Beside to Above During the FY 2012-13 amount of Rs 28.91 lacs Expenditure Booked Against ADDITIONAL PROVISION REQUIRED FOR SEPERATED EMPLOYYES UPTO 2011-2012.But no such Expenditure was booked during the FY 2013-14</t>
  </si>
  <si>
    <t>During the FY 2012-13 payment of VRS-Ex-gratia to 2 Number of Employee, But during the FY 2013-14 payment of VRS-Ex-gratia to  one Employees.</t>
  </si>
  <si>
    <t xml:space="preserve">The payment of PRP for the year 2010-11 &amp; 2011-12 in the year 2012-13 and Excess Expenditure over the Provision booked in the FY 2012-13.  </t>
  </si>
  <si>
    <t xml:space="preserve">Due to the proper handling/caring  of loading and unloading of PETROL ,Diesel , OIL , LUBRICANTS and less evaporation . The losses was decrease  from 3062 liters (FY 2012-13) to 1799 litters (2013-14) </t>
  </si>
  <si>
    <t xml:space="preserve">Due to Increase in POL expenses of Transport Vehicle, Increase in Payment to Kendriya Vidyala, Operation of DG Set Exps and Training Exps. </t>
  </si>
</sst>
</file>

<file path=xl/styles.xml><?xml version="1.0" encoding="utf-8"?>
<styleSheet xmlns="http://schemas.openxmlformats.org/spreadsheetml/2006/main">
  <numFmts count="8">
    <numFmt numFmtId="164" formatCode="###0;###0"/>
    <numFmt numFmtId="165" formatCode="###0.0;###0.0"/>
    <numFmt numFmtId="166" formatCode="0.0"/>
    <numFmt numFmtId="167" formatCode="mmm\-yyyy"/>
    <numFmt numFmtId="168" formatCode="0.000%"/>
    <numFmt numFmtId="169" formatCode="_(* #,##0.00_);_(* \(#,##0.00\);_(* &quot;-&quot;??_);_(@_)"/>
    <numFmt numFmtId="170" formatCode="0_);\(0\)"/>
    <numFmt numFmtId="171" formatCode="_(* #,##0_);_(* \(#,##0\);_(* &quot;-&quot;??_);_(@_)"/>
  </numFmts>
  <fonts count="36">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b/>
      <sz val="10"/>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sz val="10"/>
      <name val="Tahoma"/>
      <family val="2"/>
    </font>
    <font>
      <b/>
      <sz val="10"/>
      <name val="Tahoma"/>
      <family val="2"/>
    </font>
    <font>
      <sz val="10"/>
      <color rgb="FF000000"/>
      <name val="Times New Roman"/>
      <family val="1"/>
    </font>
    <font>
      <sz val="12"/>
      <color rgb="FF000000"/>
      <name val="Times New Roman"/>
      <family val="1"/>
    </font>
    <font>
      <b/>
      <sz val="10"/>
      <color rgb="FF000000"/>
      <name val="Times New Roman"/>
      <family val="1"/>
    </font>
    <font>
      <sz val="12"/>
      <color theme="1"/>
      <name val="Arial"/>
      <family val="2"/>
    </font>
    <font>
      <i/>
      <sz val="12"/>
      <name val="Arial"/>
      <family val="2"/>
    </font>
    <font>
      <b/>
      <sz val="30"/>
      <color rgb="FF000000"/>
      <name val="Arial"/>
      <family val="2"/>
    </font>
    <font>
      <b/>
      <sz val="12"/>
      <name val="Tahoma"/>
      <family val="2"/>
    </font>
    <font>
      <sz val="12"/>
      <name val="Tahoma"/>
      <family val="2"/>
    </font>
    <font>
      <b/>
      <sz val="10"/>
      <color theme="1"/>
      <name val="Arial"/>
      <family val="2"/>
    </font>
    <font>
      <b/>
      <sz val="10"/>
      <color theme="1"/>
      <name val="Rupee Foradian"/>
      <family val="2"/>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25" fillId="0" borderId="0"/>
    <xf numFmtId="0" fontId="2" fillId="0" borderId="0"/>
    <xf numFmtId="0" fontId="2" fillId="0" borderId="0"/>
    <xf numFmtId="0" fontId="35" fillId="0" borderId="0"/>
    <xf numFmtId="169" fontId="2" fillId="0" borderId="0" applyFont="0" applyFill="0" applyBorder="0" applyAlignment="0" applyProtection="0"/>
    <xf numFmtId="0" fontId="1" fillId="0" borderId="0"/>
    <xf numFmtId="0" fontId="2" fillId="0" borderId="0"/>
    <xf numFmtId="0" fontId="1" fillId="0" borderId="0"/>
  </cellStyleXfs>
  <cellXfs count="222">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8" xfId="0" applyFill="1" applyBorder="1" applyAlignment="1">
      <alignment horizontal="center" vertical="top" wrapText="1"/>
    </xf>
    <xf numFmtId="0" fontId="2" fillId="0" borderId="8" xfId="0" applyFont="1" applyFill="1" applyBorder="1" applyAlignment="1">
      <alignment vertical="top" wrapText="1"/>
    </xf>
    <xf numFmtId="0" fontId="0" fillId="0" borderId="8" xfId="0" applyFill="1" applyBorder="1" applyAlignment="1">
      <alignment vertical="top" wrapText="1"/>
    </xf>
    <xf numFmtId="0" fontId="2" fillId="0" borderId="8" xfId="0" applyFont="1" applyFill="1" applyBorder="1" applyAlignment="1">
      <alignment horizontal="center"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top" wrapText="1"/>
    </xf>
    <xf numFmtId="0" fontId="18"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7"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8"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3" xfId="0" applyFont="1" applyFill="1" applyBorder="1" applyAlignment="1">
      <alignment horizontal="center" vertical="top"/>
    </xf>
    <xf numFmtId="0" fontId="2" fillId="0" borderId="8" xfId="0" applyFont="1" applyFill="1" applyBorder="1" applyAlignment="1">
      <alignment horizontal="left" vertical="top"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13"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1" fillId="2" borderId="8" xfId="0" applyFont="1" applyFill="1" applyBorder="1" applyAlignment="1">
      <alignment horizontal="center" vertical="center" wrapText="1"/>
    </xf>
    <xf numFmtId="2" fontId="23" fillId="0" borderId="8" xfId="0" applyNumberFormat="1" applyFont="1" applyBorder="1" applyAlignment="1">
      <alignment horizontal="center" vertical="center"/>
    </xf>
    <xf numFmtId="2" fontId="23" fillId="0" borderId="8" xfId="0" applyNumberFormat="1" applyFont="1" applyFill="1" applyBorder="1" applyAlignment="1">
      <alignment horizontal="center" vertical="center"/>
    </xf>
    <xf numFmtId="2" fontId="9" fillId="0" borderId="8" xfId="0" applyNumberFormat="1" applyFont="1" applyFill="1" applyBorder="1" applyAlignment="1">
      <alignment horizontal="center" vertical="top" wrapText="1"/>
    </xf>
    <xf numFmtId="0" fontId="9" fillId="0" borderId="0" xfId="0" applyFont="1" applyFill="1" applyBorder="1" applyAlignment="1">
      <alignment horizontal="center" vertical="top" wrapText="1"/>
    </xf>
    <xf numFmtId="0" fontId="25" fillId="0" borderId="0" xfId="1" applyFill="1" applyBorder="1" applyAlignment="1">
      <alignment horizontal="left" vertical="top"/>
    </xf>
    <xf numFmtId="0" fontId="25"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1" fontId="2" fillId="0"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5" fillId="0" borderId="0" xfId="1" applyFill="1" applyBorder="1" applyAlignment="1">
      <alignment horizontal="left" vertical="center"/>
    </xf>
    <xf numFmtId="0" fontId="7" fillId="0"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0" fontId="2" fillId="2" borderId="8" xfId="0" applyFont="1" applyFill="1" applyBorder="1" applyAlignment="1">
      <alignment horizontal="center" vertical="top" wrapText="1"/>
    </xf>
    <xf numFmtId="0" fontId="0" fillId="2" borderId="8" xfId="0" applyFill="1" applyBorder="1" applyAlignment="1">
      <alignment horizontal="center" vertical="top" wrapText="1"/>
    </xf>
    <xf numFmtId="165" fontId="7" fillId="2" borderId="2" xfId="0" applyNumberFormat="1" applyFont="1" applyFill="1" applyBorder="1" applyAlignment="1">
      <alignment horizontal="center" vertical="center" wrapText="1"/>
    </xf>
    <xf numFmtId="0" fontId="0" fillId="0" borderId="10" xfId="0" applyFill="1" applyBorder="1" applyAlignment="1">
      <alignment vertical="top"/>
    </xf>
    <xf numFmtId="0" fontId="0" fillId="0" borderId="12" xfId="0" applyFill="1" applyBorder="1" applyAlignment="1">
      <alignment vertical="top"/>
    </xf>
    <xf numFmtId="0" fontId="0" fillId="0" borderId="11" xfId="0" applyFill="1" applyBorder="1" applyAlignment="1">
      <alignment vertical="top"/>
    </xf>
    <xf numFmtId="166" fontId="0" fillId="0" borderId="12" xfId="0" applyNumberFormat="1" applyFill="1" applyBorder="1" applyAlignment="1">
      <alignment horizontal="center" vertical="top"/>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12" xfId="1" applyFont="1" applyFill="1" applyBorder="1" applyAlignment="1">
      <alignment vertical="top" wrapText="1"/>
    </xf>
    <xf numFmtId="0" fontId="3" fillId="0" borderId="11" xfId="1" applyFont="1" applyFill="1" applyBorder="1" applyAlignment="1">
      <alignment vertical="top" wrapText="1"/>
    </xf>
    <xf numFmtId="164" fontId="22" fillId="0" borderId="1" xfId="1" applyNumberFormat="1" applyFont="1" applyFill="1" applyBorder="1" applyAlignment="1">
      <alignment horizontal="center" vertical="top" wrapText="1"/>
    </xf>
    <xf numFmtId="0" fontId="10" fillId="0" borderId="2" xfId="1" applyFont="1" applyFill="1" applyBorder="1" applyAlignment="1">
      <alignment vertical="top" wrapText="1"/>
    </xf>
    <xf numFmtId="2" fontId="10" fillId="0" borderId="8" xfId="1" applyNumberFormat="1" applyFont="1" applyFill="1" applyBorder="1" applyAlignment="1">
      <alignment horizontal="center" vertical="center"/>
    </xf>
    <xf numFmtId="0" fontId="10" fillId="0" borderId="8" xfId="1" applyFont="1" applyFill="1" applyBorder="1" applyAlignment="1">
      <alignment horizontal="center" vertical="top" wrapText="1"/>
    </xf>
    <xf numFmtId="2" fontId="4" fillId="0" borderId="8" xfId="1" applyNumberFormat="1" applyFont="1" applyBorder="1" applyAlignment="1">
      <alignment horizontal="center" vertical="center" wrapText="1"/>
    </xf>
    <xf numFmtId="0" fontId="3" fillId="0" borderId="2" xfId="1" applyFont="1" applyFill="1" applyBorder="1" applyAlignment="1">
      <alignment vertical="top" wrapText="1"/>
    </xf>
    <xf numFmtId="0" fontId="10" fillId="0" borderId="8" xfId="1" applyFont="1" applyFill="1" applyBorder="1" applyAlignment="1">
      <alignment horizontal="left"/>
    </xf>
    <xf numFmtId="0" fontId="10" fillId="0" borderId="8" xfId="1" applyFont="1" applyFill="1" applyBorder="1" applyAlignment="1">
      <alignment horizontal="center" wrapText="1"/>
    </xf>
    <xf numFmtId="164" fontId="22" fillId="0" borderId="1" xfId="1" applyNumberFormat="1" applyFont="1" applyFill="1" applyBorder="1" applyAlignment="1">
      <alignment horizontal="center" vertical="center" wrapText="1"/>
    </xf>
    <xf numFmtId="0" fontId="3" fillId="0" borderId="2" xfId="1" applyFont="1" applyFill="1" applyBorder="1" applyAlignment="1">
      <alignment vertical="center" wrapText="1"/>
    </xf>
    <xf numFmtId="164" fontId="22" fillId="2" borderId="1" xfId="1" applyNumberFormat="1" applyFont="1" applyFill="1" applyBorder="1" applyAlignment="1">
      <alignment horizontal="center" vertical="top" wrapText="1"/>
    </xf>
    <xf numFmtId="0" fontId="10" fillId="2" borderId="2" xfId="1" applyFont="1" applyFill="1" applyBorder="1" applyAlignment="1">
      <alignment vertical="top" wrapText="1"/>
    </xf>
    <xf numFmtId="0" fontId="10" fillId="2" borderId="8" xfId="1" quotePrefix="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Fill="1" applyBorder="1" applyAlignment="1">
      <alignment horizontal="center" vertical="top" wrapText="1"/>
    </xf>
    <xf numFmtId="2" fontId="10" fillId="0" borderId="8" xfId="1" applyNumberFormat="1" applyFont="1" applyFill="1" applyBorder="1" applyAlignment="1">
      <alignment horizontal="center" vertical="top" wrapText="1"/>
    </xf>
    <xf numFmtId="0" fontId="29" fillId="0" borderId="0" xfId="1" applyFont="1" applyFill="1" applyBorder="1" applyAlignment="1">
      <alignment horizontal="left" vertical="top"/>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10" fontId="10" fillId="0" borderId="8" xfId="1" applyNumberFormat="1" applyFont="1" applyFill="1" applyBorder="1" applyAlignment="1">
      <alignment horizontal="center" vertical="top" wrapText="1"/>
    </xf>
    <xf numFmtId="168" fontId="10" fillId="0" borderId="8" xfId="1" applyNumberFormat="1" applyFont="1" applyFill="1" applyBorder="1" applyAlignment="1">
      <alignment horizontal="center" vertical="top" wrapText="1"/>
    </xf>
    <xf numFmtId="2" fontId="25" fillId="0" borderId="0" xfId="1" applyNumberFormat="1" applyFill="1" applyBorder="1" applyAlignment="1">
      <alignment horizontal="left" vertical="top"/>
    </xf>
    <xf numFmtId="9" fontId="10" fillId="0" borderId="8" xfId="1" applyNumberFormat="1" applyFont="1" applyFill="1" applyBorder="1" applyAlignment="1">
      <alignment horizontal="center" vertical="top" wrapText="1"/>
    </xf>
    <xf numFmtId="2" fontId="2" fillId="0" borderId="8" xfId="0" applyNumberFormat="1" applyFont="1" applyFill="1" applyBorder="1" applyAlignment="1">
      <alignment horizontal="center" vertical="center" wrapText="1"/>
    </xf>
    <xf numFmtId="0" fontId="9" fillId="0" borderId="0" xfId="0" applyFont="1" applyFill="1" applyBorder="1" applyAlignment="1">
      <alignment horizontal="left" vertical="top" wrapText="1"/>
    </xf>
    <xf numFmtId="2" fontId="23" fillId="3" borderId="8" xfId="0" applyNumberFormat="1" applyFont="1" applyFill="1" applyBorder="1" applyAlignment="1">
      <alignment horizontal="center" vertical="center"/>
    </xf>
    <xf numFmtId="2" fontId="24" fillId="0" borderId="8" xfId="0" applyNumberFormat="1" applyFont="1" applyBorder="1" applyAlignment="1">
      <alignment horizontal="center" vertical="center"/>
    </xf>
    <xf numFmtId="2" fontId="28" fillId="0" borderId="8" xfId="1" applyNumberFormat="1" applyFont="1" applyFill="1" applyBorder="1" applyAlignment="1">
      <alignment horizontal="center" vertical="center"/>
    </xf>
    <xf numFmtId="0" fontId="10" fillId="0" borderId="14" xfId="1" applyFont="1" applyFill="1" applyBorder="1" applyAlignment="1">
      <alignment horizontal="center" vertical="center" wrapText="1"/>
    </xf>
    <xf numFmtId="0" fontId="10" fillId="0" borderId="7" xfId="1" applyFont="1" applyFill="1" applyBorder="1" applyAlignment="1">
      <alignment vertical="center" wrapText="1"/>
    </xf>
    <xf numFmtId="0" fontId="3" fillId="0" borderId="8" xfId="1" applyFont="1" applyFill="1" applyBorder="1" applyAlignment="1">
      <alignment horizontal="center" vertical="center" wrapText="1"/>
    </xf>
    <xf numFmtId="0" fontId="12" fillId="0" borderId="0" xfId="0" applyFont="1" applyFill="1" applyBorder="1" applyAlignment="1">
      <alignment horizontal="center" vertical="top"/>
    </xf>
    <xf numFmtId="0" fontId="10" fillId="0" borderId="0" xfId="0" applyFont="1" applyFill="1" applyBorder="1" applyAlignment="1">
      <alignment horizontal="left" vertical="top" wrapText="1"/>
    </xf>
    <xf numFmtId="0" fontId="0" fillId="0" borderId="10" xfId="0" applyFill="1" applyBorder="1" applyAlignment="1">
      <alignment horizontal="center" vertical="top"/>
    </xf>
    <xf numFmtId="0" fontId="0" fillId="0" borderId="12" xfId="0" applyFill="1" applyBorder="1" applyAlignment="1">
      <alignment horizontal="center" vertical="top"/>
    </xf>
    <xf numFmtId="0" fontId="0" fillId="0" borderId="11" xfId="0" applyFill="1" applyBorder="1" applyAlignment="1">
      <alignment horizontal="center" vertical="top"/>
    </xf>
    <xf numFmtId="0" fontId="2" fillId="0" borderId="8" xfId="0" applyFont="1" applyFill="1" applyBorder="1" applyAlignment="1">
      <alignment horizontal="left" vertical="center" wrapText="1"/>
    </xf>
    <xf numFmtId="0" fontId="22" fillId="0" borderId="1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1" xfId="0" applyFont="1" applyFill="1" applyBorder="1" applyAlignment="1">
      <alignment horizontal="left" vertical="top" wrapText="1"/>
    </xf>
    <xf numFmtId="0" fontId="18" fillId="0" borderId="8" xfId="0" applyFont="1" applyFill="1" applyBorder="1" applyAlignment="1">
      <alignment horizontal="center" vertical="center" wrapText="1"/>
    </xf>
    <xf numFmtId="0" fontId="13" fillId="0" borderId="0" xfId="0" applyFont="1" applyFill="1" applyBorder="1" applyAlignment="1">
      <alignment horizontal="left" vertical="top" wrapText="1"/>
    </xf>
    <xf numFmtId="166" fontId="19" fillId="0" borderId="10" xfId="0" applyNumberFormat="1" applyFont="1" applyBorder="1" applyAlignment="1">
      <alignment horizontal="center" vertical="center" wrapText="1"/>
    </xf>
    <xf numFmtId="166" fontId="19" fillId="0" borderId="11" xfId="0" applyNumberFormat="1" applyFont="1" applyBorder="1" applyAlignment="1">
      <alignment horizontal="center" vertical="center" wrapText="1"/>
    </xf>
    <xf numFmtId="1" fontId="15" fillId="0" borderId="8" xfId="0"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center"/>
    </xf>
    <xf numFmtId="0" fontId="2" fillId="0" borderId="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11" xfId="0" applyFont="1" applyFill="1" applyBorder="1" applyAlignment="1">
      <alignment horizontal="center" vertical="top" wrapText="1"/>
    </xf>
    <xf numFmtId="0" fontId="0" fillId="0" borderId="8" xfId="0" applyFill="1" applyBorder="1" applyAlignment="1">
      <alignment horizontal="left" vertical="center" wrapText="1"/>
    </xf>
    <xf numFmtId="0" fontId="18" fillId="0" borderId="8" xfId="0" applyFont="1" applyFill="1" applyBorder="1" applyAlignment="1">
      <alignment horizontal="center" vertical="top" wrapText="1"/>
    </xf>
    <xf numFmtId="0" fontId="19" fillId="0" borderId="8" xfId="0" applyFont="1" applyFill="1" applyBorder="1" applyAlignment="1">
      <alignment horizontal="left" vertical="top" wrapText="1"/>
    </xf>
    <xf numFmtId="0" fontId="18" fillId="0" borderId="8" xfId="0" applyFont="1" applyFill="1" applyBorder="1" applyAlignment="1">
      <alignment horizontal="left" vertical="top" wrapText="1"/>
    </xf>
    <xf numFmtId="0" fontId="19" fillId="0" borderId="8" xfId="0" applyFont="1" applyFill="1" applyBorder="1" applyAlignment="1">
      <alignment horizontal="left" vertical="center" wrapText="1"/>
    </xf>
    <xf numFmtId="0" fontId="11" fillId="2" borderId="8"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0" borderId="8"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8" fillId="0" borderId="3" xfId="0" applyFont="1" applyFill="1" applyBorder="1" applyAlignment="1">
      <alignment horizontal="center" vertical="top" wrapText="1"/>
    </xf>
    <xf numFmtId="0" fontId="18" fillId="0" borderId="5" xfId="0" applyFont="1" applyFill="1" applyBorder="1" applyAlignment="1">
      <alignment horizontal="center" vertical="top" wrapText="1"/>
    </xf>
    <xf numFmtId="0" fontId="26" fillId="0" borderId="10"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1"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5" fillId="0" borderId="8" xfId="0" applyFont="1" applyFill="1" applyBorder="1" applyAlignment="1">
      <alignment horizontal="center" vertical="top" wrapText="1"/>
    </xf>
    <xf numFmtId="0" fontId="0" fillId="0" borderId="8" xfId="0" applyFill="1" applyBorder="1" applyAlignment="1">
      <alignment horizontal="center" vertical="top"/>
    </xf>
    <xf numFmtId="164" fontId="10" fillId="0" borderId="0" xfId="0" applyNumberFormat="1" applyFont="1" applyFill="1" applyBorder="1" applyAlignment="1">
      <alignment horizontal="left" vertical="top" wrapText="1"/>
    </xf>
    <xf numFmtId="164" fontId="22" fillId="0" borderId="4" xfId="0" applyNumberFormat="1" applyFont="1" applyFill="1" applyBorder="1" applyAlignment="1">
      <alignment horizontal="left" vertical="top" wrapText="1"/>
    </xf>
    <xf numFmtId="0" fontId="30" fillId="0" borderId="15"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 fillId="0" borderId="8" xfId="1" applyFont="1" applyFill="1" applyBorder="1" applyAlignment="1">
      <alignment horizontal="left" vertical="top" wrapText="1"/>
    </xf>
    <xf numFmtId="0" fontId="3" fillId="0" borderId="10" xfId="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10" xfId="1" applyFont="1" applyFill="1" applyBorder="1" applyAlignment="1">
      <alignment horizontal="left" vertical="top" wrapText="1"/>
    </xf>
    <xf numFmtId="0" fontId="3" fillId="0" borderId="12" xfId="1" applyFont="1" applyFill="1" applyBorder="1" applyAlignment="1">
      <alignment horizontal="left" vertical="top" wrapText="1"/>
    </xf>
    <xf numFmtId="167" fontId="3" fillId="0" borderId="10" xfId="1" applyNumberFormat="1" applyFont="1" applyFill="1" applyBorder="1" applyAlignment="1">
      <alignment horizontal="center" vertical="top" wrapText="1"/>
    </xf>
    <xf numFmtId="167" fontId="3" fillId="0" borderId="12" xfId="1" applyNumberFormat="1" applyFont="1" applyFill="1" applyBorder="1" applyAlignment="1">
      <alignment horizontal="center" vertical="top" wrapText="1"/>
    </xf>
    <xf numFmtId="167" fontId="3" fillId="0" borderId="11" xfId="1" applyNumberFormat="1" applyFont="1" applyFill="1" applyBorder="1" applyAlignment="1">
      <alignment horizontal="center" vertical="top" wrapText="1"/>
    </xf>
    <xf numFmtId="0" fontId="10" fillId="0" borderId="10" xfId="1" applyFont="1" applyFill="1" applyBorder="1" applyAlignment="1">
      <alignment horizontal="center" vertical="top" wrapText="1"/>
    </xf>
    <xf numFmtId="0" fontId="10" fillId="0" borderId="12" xfId="1" applyFont="1" applyFill="1" applyBorder="1" applyAlignment="1">
      <alignment horizontal="center" vertical="top" wrapText="1"/>
    </xf>
    <xf numFmtId="0" fontId="10" fillId="0" borderId="11" xfId="1" applyFont="1" applyFill="1" applyBorder="1" applyAlignment="1">
      <alignment horizontal="center" vertical="top" wrapText="1"/>
    </xf>
    <xf numFmtId="0" fontId="2" fillId="0" borderId="0" xfId="2" applyFont="1" applyFill="1" applyAlignment="1">
      <alignment horizontal="center" vertical="center" wrapText="1"/>
    </xf>
    <xf numFmtId="0" fontId="3" fillId="0" borderId="0" xfId="2" applyFont="1" applyFill="1" applyBorder="1" applyAlignment="1">
      <alignment horizontal="center" vertical="center" wrapText="1"/>
    </xf>
    <xf numFmtId="0" fontId="2" fillId="0" borderId="0" xfId="2" applyFont="1" applyFill="1" applyAlignment="1">
      <alignment vertical="center" wrapText="1"/>
    </xf>
    <xf numFmtId="0" fontId="31" fillId="0" borderId="0"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2" fillId="0" borderId="0" xfId="2" applyFont="1" applyFill="1" applyAlignment="1">
      <alignment horizontal="left" vertical="center" wrapText="1"/>
    </xf>
    <xf numFmtId="0" fontId="3" fillId="0" borderId="0" xfId="2" applyFont="1" applyFill="1" applyBorder="1" applyAlignment="1">
      <alignment vertical="center" wrapText="1"/>
    </xf>
    <xf numFmtId="169" fontId="31" fillId="0" borderId="0" xfId="2" applyNumberFormat="1" applyFont="1" applyFill="1" applyBorder="1" applyAlignment="1">
      <alignment horizontal="left" vertical="center" wrapText="1"/>
    </xf>
    <xf numFmtId="0" fontId="32" fillId="0" borderId="0" xfId="2" applyFont="1" applyFill="1" applyBorder="1" applyAlignment="1">
      <alignment horizontal="left" vertical="center" wrapText="1"/>
    </xf>
    <xf numFmtId="0" fontId="4" fillId="0" borderId="0" xfId="2" applyFont="1" applyFill="1" applyBorder="1" applyAlignment="1">
      <alignment vertical="center" wrapText="1"/>
    </xf>
    <xf numFmtId="0" fontId="33" fillId="0" borderId="8" xfId="2" applyFont="1" applyFill="1" applyBorder="1" applyAlignment="1">
      <alignment horizontal="center" vertical="center" wrapText="1"/>
    </xf>
    <xf numFmtId="1" fontId="34" fillId="0" borderId="8" xfId="3" applyNumberFormat="1" applyFont="1" applyFill="1" applyBorder="1" applyAlignment="1" applyProtection="1">
      <alignment horizontal="center" vertical="center" wrapText="1"/>
      <protection locked="0"/>
    </xf>
    <xf numFmtId="170" fontId="34" fillId="0" borderId="8" xfId="3" applyNumberFormat="1" applyFont="1" applyFill="1" applyBorder="1" applyAlignment="1" applyProtection="1">
      <alignment horizontal="center" vertical="center" wrapText="1"/>
      <protection locked="0"/>
    </xf>
    <xf numFmtId="0" fontId="33" fillId="0" borderId="8" xfId="2" applyFont="1" applyFill="1" applyBorder="1" applyAlignment="1">
      <alignment vertical="center" wrapText="1"/>
    </xf>
    <xf numFmtId="0" fontId="33" fillId="0" borderId="8" xfId="2" applyFont="1" applyFill="1" applyBorder="1" applyAlignment="1">
      <alignment horizontal="left" vertical="center" wrapText="1"/>
    </xf>
    <xf numFmtId="0" fontId="6" fillId="0" borderId="8" xfId="2" applyFont="1" applyFill="1" applyBorder="1" applyAlignment="1">
      <alignment horizontal="center" vertical="center" wrapText="1"/>
    </xf>
    <xf numFmtId="0" fontId="2" fillId="0" borderId="8" xfId="2" applyFont="1" applyFill="1" applyBorder="1" applyAlignment="1">
      <alignment vertical="center" wrapText="1"/>
    </xf>
    <xf numFmtId="0" fontId="6" fillId="0" borderId="8" xfId="2" applyFont="1" applyFill="1" applyBorder="1" applyAlignment="1">
      <alignment vertical="center" wrapText="1"/>
    </xf>
    <xf numFmtId="171" fontId="2" fillId="0" borderId="8" xfId="2" applyNumberFormat="1" applyFont="1" applyFill="1" applyBorder="1" applyAlignment="1">
      <alignment vertical="center" wrapText="1"/>
    </xf>
    <xf numFmtId="171" fontId="2" fillId="0" borderId="8" xfId="2" applyNumberFormat="1" applyFont="1" applyFill="1" applyBorder="1" applyAlignment="1">
      <alignment horizontal="right" vertical="center" wrapText="1"/>
    </xf>
    <xf numFmtId="171" fontId="6" fillId="0" borderId="8" xfId="2" applyNumberFormat="1" applyFont="1" applyFill="1" applyBorder="1" applyAlignment="1">
      <alignment vertical="center" wrapText="1"/>
    </xf>
    <xf numFmtId="171" fontId="6" fillId="0" borderId="8" xfId="2" applyNumberFormat="1" applyFont="1" applyFill="1" applyBorder="1" applyAlignment="1">
      <alignment horizontal="right" vertical="center" wrapText="1"/>
    </xf>
    <xf numFmtId="0" fontId="2" fillId="0" borderId="8" xfId="2" applyFont="1" applyFill="1" applyBorder="1" applyAlignment="1">
      <alignment horizontal="center" vertical="center" wrapText="1"/>
    </xf>
    <xf numFmtId="0" fontId="2" fillId="0" borderId="8" xfId="4" applyFont="1" applyBorder="1" applyAlignment="1">
      <alignment vertical="center" wrapText="1"/>
    </xf>
    <xf numFmtId="0" fontId="35" fillId="0" borderId="8" xfId="4" applyBorder="1" applyAlignment="1">
      <alignment vertical="center" wrapText="1"/>
    </xf>
    <xf numFmtId="0" fontId="6" fillId="0" borderId="0" xfId="2" applyFont="1" applyFill="1" applyAlignment="1">
      <alignment vertical="center" wrapText="1"/>
    </xf>
    <xf numFmtId="0" fontId="2" fillId="0" borderId="0" xfId="2" applyFont="1" applyFill="1" applyBorder="1" applyAlignment="1">
      <alignment horizontal="center" vertical="center" wrapText="1"/>
    </xf>
    <xf numFmtId="0" fontId="2" fillId="0" borderId="0" xfId="2" applyFont="1" applyFill="1" applyBorder="1" applyAlignment="1">
      <alignment vertical="center" wrapText="1"/>
    </xf>
    <xf numFmtId="0" fontId="2" fillId="0" borderId="0" xfId="2" applyFont="1" applyFill="1" applyBorder="1" applyAlignment="1">
      <alignment horizontal="left" vertical="center" wrapText="1"/>
    </xf>
    <xf numFmtId="0" fontId="33" fillId="0" borderId="21" xfId="2" applyFont="1" applyFill="1" applyBorder="1" applyAlignment="1">
      <alignment horizontal="center" vertical="center" wrapText="1"/>
    </xf>
    <xf numFmtId="1" fontId="34" fillId="0" borderId="21" xfId="3" applyNumberFormat="1" applyFont="1" applyFill="1" applyBorder="1" applyAlignment="1" applyProtection="1">
      <alignment horizontal="center" vertical="center" wrapText="1"/>
      <protection locked="0"/>
    </xf>
    <xf numFmtId="170" fontId="34" fillId="0" borderId="21" xfId="3" applyNumberFormat="1" applyFont="1" applyFill="1" applyBorder="1" applyAlignment="1" applyProtection="1">
      <alignment horizontal="center" vertical="center" wrapText="1"/>
      <protection locked="0"/>
    </xf>
    <xf numFmtId="0" fontId="2" fillId="0" borderId="8" xfId="2" applyFont="1" applyFill="1" applyBorder="1" applyAlignment="1">
      <alignment horizontal="left" vertical="center" wrapText="1"/>
    </xf>
    <xf numFmtId="0" fontId="2" fillId="0" borderId="8" xfId="4" applyFont="1" applyBorder="1" applyAlignment="1">
      <alignment horizontal="left" vertical="center" wrapText="1"/>
    </xf>
    <xf numFmtId="0" fontId="35" fillId="0" borderId="8" xfId="4" applyFill="1" applyBorder="1" applyAlignment="1">
      <alignment vertical="center" wrapText="1"/>
    </xf>
    <xf numFmtId="0" fontId="2" fillId="0" borderId="0" xfId="2" applyFont="1" applyFill="1" applyAlignment="1">
      <alignment horizontal="left" vertical="center" wrapText="1"/>
    </xf>
    <xf numFmtId="171" fontId="2" fillId="0" borderId="0" xfId="2" applyNumberFormat="1" applyFont="1" applyFill="1" applyBorder="1" applyAlignment="1">
      <alignment vertical="center" wrapText="1"/>
    </xf>
    <xf numFmtId="0" fontId="3" fillId="0" borderId="0" xfId="2" applyFont="1" applyFill="1" applyBorder="1" applyAlignment="1">
      <alignment horizontal="left" vertical="center" wrapText="1"/>
    </xf>
    <xf numFmtId="169" fontId="2" fillId="0" borderId="0" xfId="2" applyNumberFormat="1" applyFont="1" applyFill="1" applyBorder="1" applyAlignment="1">
      <alignment horizontal="left" vertical="center" wrapText="1"/>
    </xf>
    <xf numFmtId="0" fontId="31" fillId="0" borderId="0" xfId="2" applyFont="1" applyFill="1" applyBorder="1" applyAlignment="1">
      <alignment horizontal="center" vertical="center" wrapText="1"/>
    </xf>
    <xf numFmtId="171" fontId="32" fillId="0" borderId="0" xfId="2" applyNumberFormat="1" applyFont="1" applyFill="1" applyBorder="1" applyAlignment="1">
      <alignment horizontal="left" vertical="center" wrapText="1"/>
    </xf>
    <xf numFmtId="0" fontId="2" fillId="0" borderId="21" xfId="2" applyFont="1" applyFill="1" applyBorder="1" applyAlignment="1">
      <alignment horizontal="left" vertical="center" wrapText="1"/>
    </xf>
    <xf numFmtId="0" fontId="2" fillId="0" borderId="21" xfId="2" applyFont="1" applyFill="1" applyBorder="1" applyAlignment="1">
      <alignment vertical="center" wrapText="1"/>
    </xf>
    <xf numFmtId="171" fontId="2" fillId="0" borderId="21" xfId="2" applyNumberFormat="1" applyFont="1" applyFill="1" applyBorder="1" applyAlignment="1">
      <alignment vertical="center" wrapText="1"/>
    </xf>
    <xf numFmtId="171" fontId="34" fillId="0" borderId="8" xfId="3" applyNumberFormat="1" applyFont="1" applyFill="1" applyBorder="1" applyAlignment="1" applyProtection="1">
      <alignment horizontal="center" vertical="center" wrapText="1"/>
      <protection locked="0"/>
    </xf>
    <xf numFmtId="0" fontId="6" fillId="0" borderId="8" xfId="2" applyFont="1" applyFill="1" applyBorder="1" applyAlignment="1">
      <alignment horizontal="left" vertical="center" wrapText="1"/>
    </xf>
    <xf numFmtId="171" fontId="6" fillId="0" borderId="8" xfId="2" applyNumberFormat="1" applyFont="1" applyFill="1" applyBorder="1" applyAlignment="1">
      <alignment horizontal="center" vertical="center" wrapText="1"/>
    </xf>
    <xf numFmtId="169" fontId="2" fillId="0" borderId="8" xfId="2" applyNumberFormat="1" applyFont="1" applyFill="1" applyBorder="1" applyAlignment="1">
      <alignment vertical="center" wrapText="1"/>
    </xf>
    <xf numFmtId="171" fontId="2" fillId="0" borderId="0" xfId="2" applyNumberFormat="1" applyFont="1" applyFill="1" applyAlignment="1">
      <alignment vertical="center" wrapText="1"/>
    </xf>
  </cellXfs>
  <cellStyles count="9">
    <cellStyle name="Comma 2" xfId="5"/>
    <cellStyle name="Normal" xfId="0" builtinId="0"/>
    <cellStyle name="Normal 2" xfId="1"/>
    <cellStyle name="Normal 2 2" xfId="6"/>
    <cellStyle name="Normal 2 2 2" xfId="7"/>
    <cellStyle name="Normal 2 3" xfId="8"/>
    <cellStyle name="Normal 3" xfId="2"/>
    <cellStyle name="Normal 4" xfId="4"/>
    <cellStyle name="Normal_Linkage BS Dec0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jali/Downloads/BS%20March%20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pivot"/>
      <sheetName val="CAG Entries"/>
      <sheetName val="Closing Entries"/>
      <sheetName val="Pivot"/>
      <sheetName val="Pivot_Copied"/>
      <sheetName val="Trial(Orig)"/>
      <sheetName val="Trial_balance"/>
      <sheetName val="BS_Project"/>
      <sheetName val="BS_Adj"/>
      <sheetName val="BS_Final"/>
      <sheetName val="BS_Round"/>
      <sheetName val="Notes 13 &amp; 16-Investment"/>
      <sheetName val="BS_Project (Contra)"/>
      <sheetName val="Trial_Adj"/>
      <sheetName val="Trial_Final"/>
      <sheetName val="Annexure_Final"/>
      <sheetName val="Annexure to note 12"/>
      <sheetName val="Project closed during 12-13"/>
      <sheetName val="Email format"/>
      <sheetName val="Non-operational"/>
      <sheetName val="Annexure_Project"/>
      <sheetName val="Trial P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513">
          <cell r="Z1513">
            <v>3577683</v>
          </cell>
          <cell r="AA1513">
            <v>2209605</v>
          </cell>
          <cell r="AB1513">
            <v>2583735</v>
          </cell>
          <cell r="AC1513">
            <v>1443605</v>
          </cell>
          <cell r="AD1513">
            <v>24015375</v>
          </cell>
        </row>
        <row r="1537">
          <cell r="Z1537">
            <v>346928</v>
          </cell>
          <cell r="AA1537">
            <v>272741</v>
          </cell>
          <cell r="AB1537">
            <v>618494</v>
          </cell>
          <cell r="AC1537">
            <v>143234</v>
          </cell>
          <cell r="AD1537">
            <v>2771589</v>
          </cell>
        </row>
        <row r="1578">
          <cell r="Z1578">
            <v>0</v>
          </cell>
          <cell r="AA1578">
            <v>0</v>
          </cell>
          <cell r="AB1578">
            <v>0</v>
          </cell>
          <cell r="AC1578">
            <v>0</v>
          </cell>
          <cell r="AD1578">
            <v>0</v>
          </cell>
        </row>
        <row r="1621">
          <cell r="Z1621">
            <v>0</v>
          </cell>
          <cell r="AA1621">
            <v>0</v>
          </cell>
          <cell r="AB1621">
            <v>0</v>
          </cell>
          <cell r="AC1621">
            <v>0</v>
          </cell>
          <cell r="AD1621">
            <v>0</v>
          </cell>
        </row>
        <row r="1622">
          <cell r="Z1622">
            <v>0</v>
          </cell>
          <cell r="AA1622">
            <v>0</v>
          </cell>
          <cell r="AB1622">
            <v>0</v>
          </cell>
          <cell r="AC1622">
            <v>0</v>
          </cell>
          <cell r="AD1622">
            <v>0</v>
          </cell>
        </row>
        <row r="1623">
          <cell r="Z1623">
            <v>0</v>
          </cell>
          <cell r="AA1623">
            <v>0</v>
          </cell>
          <cell r="AB1623">
            <v>0</v>
          </cell>
          <cell r="AC1623">
            <v>0</v>
          </cell>
          <cell r="AD1623">
            <v>0</v>
          </cell>
        </row>
        <row r="1624">
          <cell r="Z1624">
            <v>0</v>
          </cell>
          <cell r="AA1624">
            <v>0</v>
          </cell>
          <cell r="AB1624">
            <v>0</v>
          </cell>
          <cell r="AC1624">
            <v>0</v>
          </cell>
          <cell r="AD1624">
            <v>0</v>
          </cell>
        </row>
        <row r="1625">
          <cell r="Z1625">
            <v>0</v>
          </cell>
          <cell r="AA1625">
            <v>0</v>
          </cell>
          <cell r="AB1625">
            <v>0</v>
          </cell>
          <cell r="AC1625">
            <v>0</v>
          </cell>
          <cell r="AD1625">
            <v>0</v>
          </cell>
        </row>
        <row r="1626">
          <cell r="Z1626">
            <v>0</v>
          </cell>
          <cell r="AA1626">
            <v>0</v>
          </cell>
          <cell r="AB1626">
            <v>0</v>
          </cell>
          <cell r="AC1626">
            <v>0</v>
          </cell>
          <cell r="AD1626">
            <v>0</v>
          </cell>
        </row>
        <row r="1627">
          <cell r="Z1627">
            <v>0</v>
          </cell>
          <cell r="AA1627">
            <v>0</v>
          </cell>
          <cell r="AB1627">
            <v>0</v>
          </cell>
          <cell r="AC1627">
            <v>0</v>
          </cell>
          <cell r="AD1627">
            <v>0</v>
          </cell>
        </row>
        <row r="1628">
          <cell r="Z1628">
            <v>0</v>
          </cell>
          <cell r="AA1628">
            <v>0</v>
          </cell>
          <cell r="AB1628">
            <v>0</v>
          </cell>
          <cell r="AC1628">
            <v>0</v>
          </cell>
          <cell r="AD1628">
            <v>0</v>
          </cell>
        </row>
        <row r="1629">
          <cell r="Z1629">
            <v>0</v>
          </cell>
          <cell r="AA1629">
            <v>0</v>
          </cell>
          <cell r="AB1629">
            <v>0</v>
          </cell>
          <cell r="AC1629">
            <v>0</v>
          </cell>
          <cell r="AD1629">
            <v>0</v>
          </cell>
        </row>
        <row r="1630">
          <cell r="Z1630">
            <v>0</v>
          </cell>
          <cell r="AA1630">
            <v>0</v>
          </cell>
          <cell r="AB1630">
            <v>0</v>
          </cell>
          <cell r="AC1630">
            <v>0</v>
          </cell>
          <cell r="AD1630">
            <v>0</v>
          </cell>
        </row>
        <row r="1647">
          <cell r="Z1647">
            <v>0</v>
          </cell>
          <cell r="AA1647">
            <v>0</v>
          </cell>
          <cell r="AB1647">
            <v>0</v>
          </cell>
          <cell r="AC1647">
            <v>0</v>
          </cell>
          <cell r="AD1647">
            <v>0</v>
          </cell>
        </row>
        <row r="1648">
          <cell r="Z1648">
            <v>0</v>
          </cell>
          <cell r="AA1648">
            <v>0</v>
          </cell>
          <cell r="AB1648">
            <v>0</v>
          </cell>
          <cell r="AC1648">
            <v>0</v>
          </cell>
          <cell r="AD1648">
            <v>0</v>
          </cell>
        </row>
        <row r="1649">
          <cell r="Z1649">
            <v>0</v>
          </cell>
          <cell r="AA1649">
            <v>0</v>
          </cell>
          <cell r="AB1649">
            <v>0</v>
          </cell>
          <cell r="AC1649">
            <v>0</v>
          </cell>
          <cell r="AD1649">
            <v>0</v>
          </cell>
        </row>
        <row r="1650">
          <cell r="Z1650">
            <v>0</v>
          </cell>
          <cell r="AA1650">
            <v>0</v>
          </cell>
          <cell r="AB1650">
            <v>0</v>
          </cell>
          <cell r="AC1650">
            <v>0</v>
          </cell>
          <cell r="AD1650">
            <v>0</v>
          </cell>
        </row>
        <row r="1651">
          <cell r="Z1651">
            <v>0</v>
          </cell>
          <cell r="AA1651">
            <v>0</v>
          </cell>
          <cell r="AB1651">
            <v>0</v>
          </cell>
          <cell r="AC1651">
            <v>0</v>
          </cell>
          <cell r="AD1651">
            <v>0</v>
          </cell>
        </row>
        <row r="1652">
          <cell r="Z1652">
            <v>0</v>
          </cell>
          <cell r="AA1652">
            <v>0</v>
          </cell>
          <cell r="AB1652">
            <v>0</v>
          </cell>
          <cell r="AC1652">
            <v>0</v>
          </cell>
          <cell r="AD1652">
            <v>0</v>
          </cell>
        </row>
        <row r="1665">
          <cell r="Z1665">
            <v>1900039</v>
          </cell>
          <cell r="AA1665">
            <v>9517112</v>
          </cell>
          <cell r="AB1665">
            <v>1474431</v>
          </cell>
          <cell r="AC1665">
            <v>4466049</v>
          </cell>
          <cell r="AD1665">
            <v>4691499</v>
          </cell>
        </row>
        <row r="1700">
          <cell r="Z1700">
            <v>0</v>
          </cell>
          <cell r="AA1700">
            <v>0</v>
          </cell>
          <cell r="AB1700">
            <v>568535</v>
          </cell>
          <cell r="AC1700">
            <v>0</v>
          </cell>
          <cell r="AD1700">
            <v>3524048</v>
          </cell>
        </row>
        <row r="1708">
          <cell r="Z1708">
            <v>315512</v>
          </cell>
          <cell r="AA1708">
            <v>217491</v>
          </cell>
          <cell r="AB1708">
            <v>110685</v>
          </cell>
          <cell r="AC1708">
            <v>233237</v>
          </cell>
          <cell r="AD1708">
            <v>7759646</v>
          </cell>
        </row>
        <row r="1723">
          <cell r="Z1723">
            <v>315562</v>
          </cell>
          <cell r="AA1723">
            <v>2032938</v>
          </cell>
          <cell r="AB1723">
            <v>330579</v>
          </cell>
          <cell r="AC1723">
            <v>301909</v>
          </cell>
          <cell r="AD1723">
            <v>3355360</v>
          </cell>
        </row>
        <row r="1738">
          <cell r="Z1738">
            <v>32425</v>
          </cell>
          <cell r="AA1738">
            <v>1071139</v>
          </cell>
          <cell r="AB1738">
            <v>139098</v>
          </cell>
          <cell r="AC1738">
            <v>130478</v>
          </cell>
          <cell r="AD1738">
            <v>1507316</v>
          </cell>
        </row>
        <row r="1756">
          <cell r="Z1756">
            <v>0</v>
          </cell>
          <cell r="AA1756">
            <v>29472</v>
          </cell>
          <cell r="AB1756">
            <v>32061</v>
          </cell>
          <cell r="AC1756">
            <v>47008</v>
          </cell>
          <cell r="AD1756">
            <v>1038211</v>
          </cell>
        </row>
        <row r="1762">
          <cell r="Z1762">
            <v>7000</v>
          </cell>
          <cell r="AA1762">
            <v>92164</v>
          </cell>
          <cell r="AB1762">
            <v>1132</v>
          </cell>
          <cell r="AC1762">
            <v>7359</v>
          </cell>
          <cell r="AD1762">
            <v>132274</v>
          </cell>
        </row>
        <row r="1766">
          <cell r="Z1766">
            <v>0</v>
          </cell>
          <cell r="AA1766">
            <v>0</v>
          </cell>
          <cell r="AB1766">
            <v>0</v>
          </cell>
          <cell r="AC1766">
            <v>0</v>
          </cell>
          <cell r="AD1766">
            <v>0</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84"/>
  <sheetViews>
    <sheetView view="pageBreakPreview" zoomScaleNormal="100" zoomScaleSheetLayoutView="100" workbookViewId="0">
      <selection activeCell="M39" sqref="M39"/>
    </sheetView>
  </sheetViews>
  <sheetFormatPr defaultRowHeight="12.75"/>
  <cols>
    <col min="1" max="1" width="2.33203125" customWidth="1"/>
    <col min="2" max="2" width="6.5" style="18" customWidth="1"/>
    <col min="3" max="3" width="5.6640625" customWidth="1"/>
    <col min="4" max="4" width="25" customWidth="1"/>
    <col min="5" max="5" width="13.83203125" style="3" customWidth="1"/>
    <col min="6" max="10" width="13.83203125" customWidth="1"/>
  </cols>
  <sheetData>
    <row r="1" spans="2:10">
      <c r="I1" s="2" t="s">
        <v>26</v>
      </c>
    </row>
    <row r="2" spans="2:10">
      <c r="I2" s="17" t="s">
        <v>78</v>
      </c>
    </row>
    <row r="3" spans="2:10" ht="39" customHeight="1">
      <c r="B3" s="134" t="s">
        <v>66</v>
      </c>
      <c r="C3" s="134"/>
      <c r="D3" s="134"/>
      <c r="E3" s="134"/>
      <c r="F3" s="134"/>
      <c r="G3" s="134"/>
      <c r="H3" s="134"/>
      <c r="I3" s="134"/>
      <c r="J3" s="134"/>
    </row>
    <row r="4" spans="2:10" ht="8.25" customHeight="1">
      <c r="B4" s="135"/>
      <c r="C4" s="135"/>
      <c r="D4" s="135"/>
      <c r="E4" s="135"/>
      <c r="F4" s="135"/>
      <c r="G4" s="135"/>
      <c r="H4" s="135"/>
      <c r="I4" s="135"/>
      <c r="J4" s="136"/>
    </row>
    <row r="5" spans="2:10" ht="25.5" customHeight="1">
      <c r="B5" s="11"/>
      <c r="C5" s="137" t="s">
        <v>73</v>
      </c>
      <c r="D5" s="138"/>
      <c r="E5" s="14" t="s">
        <v>74</v>
      </c>
      <c r="F5" s="14" t="s">
        <v>75</v>
      </c>
      <c r="G5" s="14" t="s">
        <v>62</v>
      </c>
      <c r="H5" s="14" t="s">
        <v>76</v>
      </c>
      <c r="I5" s="14" t="s">
        <v>63</v>
      </c>
      <c r="J5" s="15" t="s">
        <v>64</v>
      </c>
    </row>
    <row r="6" spans="2:10" ht="20.100000000000001" customHeight="1">
      <c r="B6" s="12">
        <v>1</v>
      </c>
      <c r="C6" s="125" t="s">
        <v>0</v>
      </c>
      <c r="D6" s="125"/>
      <c r="E6" s="4"/>
      <c r="F6" s="131" t="s">
        <v>137</v>
      </c>
      <c r="G6" s="132"/>
      <c r="H6" s="132"/>
      <c r="I6" s="132"/>
      <c r="J6" s="133"/>
    </row>
    <row r="7" spans="2:10" ht="20.100000000000001" customHeight="1">
      <c r="B7" s="12">
        <v>2</v>
      </c>
      <c r="C7" s="125" t="s">
        <v>8</v>
      </c>
      <c r="D7" s="125"/>
      <c r="E7" s="4"/>
      <c r="F7" s="131" t="s">
        <v>138</v>
      </c>
      <c r="G7" s="132"/>
      <c r="H7" s="132"/>
      <c r="I7" s="132"/>
      <c r="J7" s="133"/>
    </row>
    <row r="8" spans="2:10" ht="27" customHeight="1">
      <c r="B8" s="12">
        <v>3</v>
      </c>
      <c r="C8" s="125" t="s">
        <v>10</v>
      </c>
      <c r="D8" s="125"/>
      <c r="E8" s="7" t="s">
        <v>11</v>
      </c>
      <c r="F8" s="139">
        <v>390</v>
      </c>
      <c r="G8" s="140"/>
      <c r="H8" s="140"/>
      <c r="I8" s="140"/>
      <c r="J8" s="141"/>
    </row>
    <row r="9" spans="2:10" s="10" customFormat="1" ht="44.25" customHeight="1">
      <c r="B9" s="12">
        <v>4</v>
      </c>
      <c r="C9" s="129" t="s">
        <v>12</v>
      </c>
      <c r="D9" s="129"/>
      <c r="E9" s="21" t="s">
        <v>13</v>
      </c>
      <c r="F9" s="131" t="s">
        <v>131</v>
      </c>
      <c r="G9" s="132"/>
      <c r="H9" s="132"/>
      <c r="I9" s="132"/>
      <c r="J9" s="133"/>
    </row>
    <row r="10" spans="2:10" ht="20.100000000000001" customHeight="1">
      <c r="B10" s="12">
        <v>5</v>
      </c>
      <c r="C10" s="125" t="s">
        <v>14</v>
      </c>
      <c r="D10" s="125"/>
      <c r="E10" s="4"/>
      <c r="F10" s="131" t="s">
        <v>132</v>
      </c>
      <c r="G10" s="132"/>
      <c r="H10" s="132"/>
      <c r="I10" s="132"/>
      <c r="J10" s="133"/>
    </row>
    <row r="11" spans="2:10" ht="28.5" customHeight="1">
      <c r="B11" s="39">
        <v>6</v>
      </c>
      <c r="C11" s="130" t="s">
        <v>15</v>
      </c>
      <c r="D11" s="130"/>
      <c r="E11" s="40" t="s">
        <v>67</v>
      </c>
      <c r="F11" s="50">
        <v>11.6</v>
      </c>
      <c r="G11" s="50">
        <v>11.6</v>
      </c>
      <c r="H11" s="50">
        <v>11.6</v>
      </c>
      <c r="I11" s="50">
        <v>11.6</v>
      </c>
      <c r="J11" s="50">
        <v>11.6</v>
      </c>
    </row>
    <row r="12" spans="2:10" ht="20.100000000000001" customHeight="1">
      <c r="B12" s="12">
        <v>7</v>
      </c>
      <c r="C12" s="125" t="s">
        <v>16</v>
      </c>
      <c r="D12" s="125"/>
      <c r="E12" s="7" t="s">
        <v>17</v>
      </c>
      <c r="F12" s="24" t="s">
        <v>133</v>
      </c>
      <c r="G12" s="24" t="s">
        <v>133</v>
      </c>
      <c r="H12" s="24" t="s">
        <v>133</v>
      </c>
      <c r="I12" s="24" t="s">
        <v>133</v>
      </c>
      <c r="J12" s="24" t="s">
        <v>133</v>
      </c>
    </row>
    <row r="13" spans="2:10" ht="30" customHeight="1">
      <c r="B13" s="12">
        <v>8</v>
      </c>
      <c r="C13" s="125" t="s">
        <v>18</v>
      </c>
      <c r="D13" s="125"/>
      <c r="E13" s="7" t="s">
        <v>17</v>
      </c>
      <c r="F13" s="54" t="s">
        <v>134</v>
      </c>
      <c r="G13" s="54" t="s">
        <v>134</v>
      </c>
      <c r="H13" s="54" t="s">
        <v>134</v>
      </c>
      <c r="I13" s="54" t="s">
        <v>134</v>
      </c>
      <c r="J13" s="54" t="s">
        <v>134</v>
      </c>
    </row>
    <row r="14" spans="2:10" ht="30" customHeight="1">
      <c r="B14" s="12">
        <v>9</v>
      </c>
      <c r="C14" s="125" t="s">
        <v>19</v>
      </c>
      <c r="D14" s="125"/>
      <c r="E14" s="7" t="s">
        <v>17</v>
      </c>
      <c r="F14" s="54" t="s">
        <v>135</v>
      </c>
      <c r="G14" s="54" t="s">
        <v>135</v>
      </c>
      <c r="H14" s="54" t="s">
        <v>135</v>
      </c>
      <c r="I14" s="54" t="s">
        <v>135</v>
      </c>
      <c r="J14" s="54" t="s">
        <v>135</v>
      </c>
    </row>
    <row r="15" spans="2:10" ht="15" customHeight="1">
      <c r="B15" s="39">
        <v>10</v>
      </c>
      <c r="C15" s="128" t="s">
        <v>20</v>
      </c>
      <c r="D15" s="128"/>
      <c r="E15" s="57" t="s">
        <v>1</v>
      </c>
      <c r="F15" s="50" t="s">
        <v>136</v>
      </c>
      <c r="G15" s="50" t="s">
        <v>136</v>
      </c>
      <c r="H15" s="50" t="s">
        <v>136</v>
      </c>
      <c r="I15" s="50" t="s">
        <v>136</v>
      </c>
      <c r="J15" s="50" t="s">
        <v>136</v>
      </c>
    </row>
    <row r="16" spans="2:10" ht="15" customHeight="1">
      <c r="B16" s="39">
        <v>11</v>
      </c>
      <c r="C16" s="128" t="s">
        <v>21</v>
      </c>
      <c r="D16" s="128"/>
      <c r="E16" s="57" t="s">
        <v>1</v>
      </c>
      <c r="F16" s="50" t="s">
        <v>143</v>
      </c>
      <c r="G16" s="50" t="s">
        <v>143</v>
      </c>
      <c r="H16" s="50" t="s">
        <v>143</v>
      </c>
      <c r="I16" s="50" t="s">
        <v>143</v>
      </c>
      <c r="J16" s="50" t="s">
        <v>143</v>
      </c>
    </row>
    <row r="17" spans="1:10" ht="15" customHeight="1">
      <c r="B17" s="39">
        <v>12</v>
      </c>
      <c r="C17" s="128" t="s">
        <v>22</v>
      </c>
      <c r="D17" s="128"/>
      <c r="E17" s="58"/>
      <c r="F17" s="52"/>
      <c r="G17" s="52"/>
      <c r="H17" s="52"/>
      <c r="I17" s="52"/>
      <c r="J17" s="52"/>
    </row>
    <row r="18" spans="1:10" ht="42.75" customHeight="1">
      <c r="B18" s="59">
        <v>12.1</v>
      </c>
      <c r="C18" s="128" t="s">
        <v>23</v>
      </c>
      <c r="D18" s="128"/>
      <c r="E18" s="57" t="s">
        <v>7</v>
      </c>
      <c r="F18" s="55">
        <v>1071.1600000000001</v>
      </c>
      <c r="G18" s="55">
        <v>326.69</v>
      </c>
      <c r="H18" s="55">
        <v>456.15</v>
      </c>
      <c r="I18" s="55">
        <v>1102.1199999999999</v>
      </c>
      <c r="J18" s="55">
        <v>645.22</v>
      </c>
    </row>
    <row r="19" spans="1:10" ht="42.75" customHeight="1">
      <c r="B19" s="59">
        <v>12.2</v>
      </c>
      <c r="C19" s="128" t="s">
        <v>24</v>
      </c>
      <c r="D19" s="128"/>
      <c r="E19" s="57" t="s">
        <v>7</v>
      </c>
      <c r="F19" s="55">
        <v>0</v>
      </c>
      <c r="G19" s="55">
        <v>0</v>
      </c>
      <c r="H19" s="55">
        <v>84.31</v>
      </c>
      <c r="I19" s="55">
        <v>298.74</v>
      </c>
      <c r="J19" s="55">
        <v>0</v>
      </c>
    </row>
    <row r="20" spans="1:10" ht="15" customHeight="1">
      <c r="B20" s="11"/>
      <c r="C20" s="125" t="s">
        <v>2</v>
      </c>
      <c r="D20" s="125"/>
      <c r="E20" s="4"/>
      <c r="F20" s="51"/>
      <c r="G20" s="51"/>
      <c r="H20" s="51"/>
      <c r="I20" s="51"/>
      <c r="J20" s="51"/>
    </row>
    <row r="21" spans="1:10" ht="15" customHeight="1">
      <c r="B21" s="12">
        <v>13</v>
      </c>
      <c r="C21" s="125" t="s">
        <v>3</v>
      </c>
      <c r="D21" s="125"/>
      <c r="E21" s="4"/>
      <c r="F21" s="51"/>
      <c r="G21" s="51"/>
      <c r="H21" s="51"/>
      <c r="I21" s="51"/>
      <c r="J21" s="51"/>
    </row>
    <row r="22" spans="1:10" ht="30" customHeight="1">
      <c r="B22" s="13">
        <v>13.1</v>
      </c>
      <c r="C22" s="124" t="s">
        <v>68</v>
      </c>
      <c r="D22" s="124"/>
      <c r="E22" s="7" t="s">
        <v>25</v>
      </c>
      <c r="F22" s="56">
        <v>2043.34</v>
      </c>
      <c r="G22" s="56">
        <v>2150.06</v>
      </c>
      <c r="H22" s="56">
        <v>2176.4575150000001</v>
      </c>
      <c r="I22" s="56">
        <v>2361.4756400000006</v>
      </c>
      <c r="J22" s="56">
        <v>2279.8051</v>
      </c>
    </row>
    <row r="23" spans="1:10" ht="30" customHeight="1">
      <c r="B23" s="13">
        <v>13.2</v>
      </c>
      <c r="C23" s="124" t="s">
        <v>69</v>
      </c>
      <c r="D23" s="124"/>
      <c r="E23" s="7" t="s">
        <v>25</v>
      </c>
      <c r="F23" s="56">
        <v>2022.138207</v>
      </c>
      <c r="G23" s="56">
        <v>2129.3107000000005</v>
      </c>
      <c r="H23" s="56">
        <v>2156.04198</v>
      </c>
      <c r="I23" s="56">
        <v>2339.293580500705</v>
      </c>
      <c r="J23" s="56">
        <v>2258.4359990000003</v>
      </c>
    </row>
    <row r="24" spans="1:10" ht="30" customHeight="1">
      <c r="B24" s="13">
        <v>13.3</v>
      </c>
      <c r="C24" s="124" t="s">
        <v>70</v>
      </c>
      <c r="D24" s="124"/>
      <c r="E24" s="7" t="s">
        <v>25</v>
      </c>
      <c r="F24" s="56">
        <v>2012.8166120000003</v>
      </c>
      <c r="G24" s="56">
        <v>2124.9506430000001</v>
      </c>
      <c r="H24" s="56">
        <v>2109.6656470000003</v>
      </c>
      <c r="I24" s="56">
        <v>2282.0956399999995</v>
      </c>
      <c r="J24" s="56">
        <v>2198.8464359999998</v>
      </c>
    </row>
    <row r="25" spans="1:10" s="10" customFormat="1" ht="43.5" customHeight="1">
      <c r="B25" s="12">
        <v>14</v>
      </c>
      <c r="C25" s="126" t="s">
        <v>71</v>
      </c>
      <c r="D25" s="126"/>
      <c r="E25" s="24" t="s">
        <v>25</v>
      </c>
      <c r="F25" s="92">
        <f>F22-F23</f>
        <v>21.201792999999952</v>
      </c>
      <c r="G25" s="56">
        <v>20.75</v>
      </c>
      <c r="H25" s="56">
        <v>20.616959999999999</v>
      </c>
      <c r="I25" s="56">
        <v>22.441398000000092</v>
      </c>
      <c r="J25" s="56">
        <v>21.580609129299742</v>
      </c>
    </row>
    <row r="26" spans="1:10" ht="30" customHeight="1">
      <c r="B26" s="39">
        <v>15</v>
      </c>
      <c r="C26" s="127" t="s">
        <v>77</v>
      </c>
      <c r="D26" s="127"/>
      <c r="E26" s="57" t="s">
        <v>25</v>
      </c>
      <c r="F26" s="55" t="s">
        <v>130</v>
      </c>
      <c r="G26" s="55" t="s">
        <v>130</v>
      </c>
      <c r="H26" s="55" t="s">
        <v>130</v>
      </c>
      <c r="I26" s="55" t="s">
        <v>130</v>
      </c>
      <c r="J26" s="55" t="s">
        <v>130</v>
      </c>
    </row>
    <row r="27" spans="1:10" ht="30" customHeight="1">
      <c r="B27" s="12">
        <v>16</v>
      </c>
      <c r="C27" s="124" t="s">
        <v>72</v>
      </c>
      <c r="D27" s="124"/>
      <c r="E27" s="7" t="s">
        <v>11</v>
      </c>
      <c r="F27" s="54">
        <v>333.43</v>
      </c>
      <c r="G27" s="54">
        <v>362.69</v>
      </c>
      <c r="H27" s="54">
        <v>369.6</v>
      </c>
      <c r="I27" s="54">
        <v>368.91</v>
      </c>
      <c r="J27" s="54">
        <v>367.3</v>
      </c>
    </row>
    <row r="29" spans="1:10">
      <c r="I29" s="2" t="s">
        <v>26</v>
      </c>
    </row>
    <row r="30" spans="1:10">
      <c r="B30" s="3"/>
      <c r="E30"/>
      <c r="I30" s="2" t="s">
        <v>9</v>
      </c>
    </row>
    <row r="31" spans="1:10">
      <c r="B31" s="3"/>
      <c r="E31"/>
    </row>
    <row r="32" spans="1:10" ht="20.25" customHeight="1">
      <c r="A32" s="16"/>
      <c r="B32" s="9"/>
      <c r="C32" s="123" t="s">
        <v>79</v>
      </c>
      <c r="D32" s="123"/>
      <c r="E32" s="26" t="s">
        <v>74</v>
      </c>
      <c r="F32" s="14" t="s">
        <v>75</v>
      </c>
      <c r="G32" s="14" t="s">
        <v>62</v>
      </c>
      <c r="H32" s="14" t="s">
        <v>76</v>
      </c>
      <c r="I32" s="14" t="s">
        <v>63</v>
      </c>
      <c r="J32" s="15" t="s">
        <v>64</v>
      </c>
    </row>
    <row r="33" spans="1:10" s="10" customFormat="1" ht="30" customHeight="1">
      <c r="A33" s="19"/>
      <c r="B33" s="20">
        <v>17</v>
      </c>
      <c r="C33" s="122" t="s">
        <v>27</v>
      </c>
      <c r="D33" s="122"/>
      <c r="E33" s="21"/>
      <c r="F33" s="21"/>
      <c r="G33" s="21"/>
      <c r="H33" s="21"/>
      <c r="I33" s="21"/>
      <c r="J33" s="21"/>
    </row>
    <row r="34" spans="1:10" s="10" customFormat="1" ht="30" customHeight="1">
      <c r="A34" s="22"/>
      <c r="B34" s="23">
        <v>17.100000000000001</v>
      </c>
      <c r="C34" s="122" t="s">
        <v>28</v>
      </c>
      <c r="D34" s="122"/>
      <c r="E34" s="24" t="s">
        <v>4</v>
      </c>
      <c r="F34" s="49">
        <v>173.17559027775133</v>
      </c>
      <c r="G34" s="49">
        <v>95.527962962951278</v>
      </c>
      <c r="H34" s="49">
        <v>40.131944444452529</v>
      </c>
      <c r="I34" s="49">
        <v>41.87083333333333</v>
      </c>
      <c r="J34" s="49">
        <v>44.290277777778101</v>
      </c>
    </row>
    <row r="35" spans="1:10" s="10" customFormat="1" ht="30" customHeight="1">
      <c r="A35" s="22"/>
      <c r="B35" s="23">
        <v>17.2</v>
      </c>
      <c r="C35" s="122" t="s">
        <v>29</v>
      </c>
      <c r="D35" s="122"/>
      <c r="E35" s="24" t="s">
        <v>4</v>
      </c>
      <c r="F35" s="49">
        <v>18.047233796292858</v>
      </c>
      <c r="G35" s="49">
        <v>6.3062384259173996</v>
      </c>
      <c r="H35" s="49">
        <v>31.816539351851841</v>
      </c>
      <c r="I35" s="49">
        <v>18.105555555555558</v>
      </c>
      <c r="J35" s="49">
        <v>22.429166666666664</v>
      </c>
    </row>
    <row r="36" spans="1:10" s="10" customFormat="1" ht="30" customHeight="1">
      <c r="A36" s="19"/>
      <c r="B36" s="20">
        <v>18</v>
      </c>
      <c r="C36" s="122" t="s">
        <v>5</v>
      </c>
      <c r="D36" s="122"/>
      <c r="E36" s="24" t="s">
        <v>7</v>
      </c>
      <c r="F36" s="50">
        <v>90.36</v>
      </c>
      <c r="G36" s="50">
        <v>318.66000000000003</v>
      </c>
      <c r="H36" s="50">
        <v>303.85000000000002</v>
      </c>
      <c r="I36" s="50">
        <v>210.41</v>
      </c>
      <c r="J36" s="50">
        <v>86.78</v>
      </c>
    </row>
    <row r="37" spans="1:10" s="10" customFormat="1" ht="30" customHeight="1">
      <c r="A37" s="19"/>
      <c r="B37" s="20">
        <v>19</v>
      </c>
      <c r="C37" s="122" t="s">
        <v>6</v>
      </c>
      <c r="D37" s="122"/>
      <c r="E37" s="24" t="s">
        <v>7</v>
      </c>
      <c r="F37" s="50">
        <v>2429.86</v>
      </c>
      <c r="G37" s="50">
        <v>2768.67</v>
      </c>
      <c r="H37" s="50">
        <v>2644.85</v>
      </c>
      <c r="I37" s="50">
        <v>3130.46</v>
      </c>
      <c r="J37" s="50">
        <v>3867.14</v>
      </c>
    </row>
    <row r="39" spans="1:10" ht="15" customHeight="1">
      <c r="B39" s="100" t="s">
        <v>80</v>
      </c>
      <c r="C39" s="100"/>
      <c r="D39" s="100"/>
      <c r="E39" s="100"/>
      <c r="F39" s="100"/>
      <c r="G39" s="100"/>
      <c r="H39" s="100"/>
      <c r="I39" s="100"/>
      <c r="J39" s="100"/>
    </row>
    <row r="40" spans="1:10" ht="15" customHeight="1">
      <c r="B40" s="30"/>
      <c r="C40" s="30"/>
      <c r="D40" s="30"/>
      <c r="E40" s="30"/>
      <c r="F40" s="30"/>
      <c r="G40" s="30"/>
      <c r="H40" s="30"/>
      <c r="I40" s="30"/>
      <c r="J40" s="30"/>
    </row>
    <row r="41" spans="1:10" ht="38.25" customHeight="1">
      <c r="B41" s="123" t="s">
        <v>84</v>
      </c>
      <c r="C41" s="123"/>
      <c r="D41" s="15" t="s">
        <v>79</v>
      </c>
      <c r="E41" s="120" t="s">
        <v>65</v>
      </c>
      <c r="F41" s="121"/>
      <c r="G41" s="15" t="s">
        <v>84</v>
      </c>
      <c r="H41" s="15" t="s">
        <v>79</v>
      </c>
      <c r="I41" s="123" t="s">
        <v>65</v>
      </c>
      <c r="J41" s="123"/>
    </row>
    <row r="42" spans="1:10" ht="15" customHeight="1">
      <c r="B42" s="117" t="s">
        <v>30</v>
      </c>
      <c r="C42" s="117"/>
      <c r="D42" s="31" t="s">
        <v>31</v>
      </c>
      <c r="E42" s="111">
        <v>26.5</v>
      </c>
      <c r="F42" s="112"/>
      <c r="G42" s="5" t="s">
        <v>32</v>
      </c>
      <c r="H42" s="5" t="s">
        <v>31</v>
      </c>
      <c r="I42" s="111">
        <v>55</v>
      </c>
      <c r="J42" s="112"/>
    </row>
    <row r="43" spans="1:10" ht="15" customHeight="1">
      <c r="B43" s="117"/>
      <c r="C43" s="117"/>
      <c r="D43" s="31" t="s">
        <v>33</v>
      </c>
      <c r="E43" s="111">
        <v>37.700000000000003</v>
      </c>
      <c r="F43" s="112">
        <v>37.700000000000003</v>
      </c>
      <c r="G43" s="6"/>
      <c r="H43" s="5" t="s">
        <v>33</v>
      </c>
      <c r="I43" s="111">
        <v>43.6</v>
      </c>
      <c r="J43" s="112">
        <v>43.6</v>
      </c>
    </row>
    <row r="44" spans="1:10" ht="15" customHeight="1">
      <c r="B44" s="117"/>
      <c r="C44" s="117"/>
      <c r="D44" s="31" t="s">
        <v>34</v>
      </c>
      <c r="E44" s="111">
        <v>46.5</v>
      </c>
      <c r="F44" s="112">
        <v>46.5</v>
      </c>
      <c r="G44" s="6"/>
      <c r="H44" s="5" t="s">
        <v>35</v>
      </c>
      <c r="I44" s="111">
        <v>35.9</v>
      </c>
      <c r="J44" s="112">
        <v>35.9</v>
      </c>
    </row>
    <row r="45" spans="1:10" ht="15" customHeight="1">
      <c r="B45" s="117" t="s">
        <v>36</v>
      </c>
      <c r="C45" s="117"/>
      <c r="D45" s="31" t="s">
        <v>31</v>
      </c>
      <c r="E45" s="111">
        <v>62.3</v>
      </c>
      <c r="F45" s="112">
        <v>62.3</v>
      </c>
      <c r="G45" s="5" t="s">
        <v>37</v>
      </c>
      <c r="H45" s="5" t="s">
        <v>31</v>
      </c>
      <c r="I45" s="111">
        <v>28.9</v>
      </c>
      <c r="J45" s="112">
        <v>28.9</v>
      </c>
    </row>
    <row r="46" spans="1:10" ht="15" customHeight="1">
      <c r="B46" s="117"/>
      <c r="C46" s="117"/>
      <c r="D46" s="31" t="s">
        <v>33</v>
      </c>
      <c r="E46" s="111">
        <v>72.5</v>
      </c>
      <c r="F46" s="112">
        <v>72.5</v>
      </c>
      <c r="G46" s="6"/>
      <c r="H46" s="5" t="s">
        <v>33</v>
      </c>
      <c r="I46" s="111">
        <v>28.02</v>
      </c>
      <c r="J46" s="112">
        <v>28.02</v>
      </c>
    </row>
    <row r="47" spans="1:10" ht="15" customHeight="1">
      <c r="B47" s="117"/>
      <c r="C47" s="117"/>
      <c r="D47" s="31" t="s">
        <v>35</v>
      </c>
      <c r="E47" s="111">
        <v>95.5</v>
      </c>
      <c r="F47" s="112">
        <v>95.5</v>
      </c>
      <c r="G47" s="6"/>
      <c r="H47" s="5" t="s">
        <v>34</v>
      </c>
      <c r="I47" s="111">
        <v>27.1</v>
      </c>
      <c r="J47" s="112">
        <v>27.1</v>
      </c>
    </row>
    <row r="48" spans="1:10" ht="15" customHeight="1">
      <c r="B48" s="117" t="s">
        <v>38</v>
      </c>
      <c r="C48" s="117"/>
      <c r="D48" s="31" t="s">
        <v>31</v>
      </c>
      <c r="E48" s="111">
        <v>88.9</v>
      </c>
      <c r="F48" s="112">
        <v>88.9</v>
      </c>
      <c r="G48" s="5" t="s">
        <v>39</v>
      </c>
      <c r="H48" s="5" t="s">
        <v>31</v>
      </c>
      <c r="I48" s="111">
        <v>25.9</v>
      </c>
      <c r="J48" s="112">
        <v>25.9</v>
      </c>
    </row>
    <row r="49" spans="2:10" ht="15" customHeight="1">
      <c r="B49" s="117"/>
      <c r="C49" s="117"/>
      <c r="D49" s="31" t="s">
        <v>33</v>
      </c>
      <c r="E49" s="111">
        <v>88.9</v>
      </c>
      <c r="F49" s="112">
        <v>88.9</v>
      </c>
      <c r="G49" s="6"/>
      <c r="H49" s="5" t="s">
        <v>33</v>
      </c>
      <c r="I49" s="111">
        <v>24</v>
      </c>
      <c r="J49" s="112">
        <v>24</v>
      </c>
    </row>
    <row r="50" spans="2:10" ht="15" customHeight="1">
      <c r="B50" s="117"/>
      <c r="C50" s="117"/>
      <c r="D50" s="31" t="s">
        <v>34</v>
      </c>
      <c r="E50" s="111">
        <v>88.9</v>
      </c>
      <c r="F50" s="112">
        <v>88.9</v>
      </c>
      <c r="G50" s="6"/>
      <c r="H50" s="5" t="s">
        <v>35</v>
      </c>
      <c r="I50" s="111">
        <v>23.5</v>
      </c>
      <c r="J50" s="112">
        <v>23.5</v>
      </c>
    </row>
    <row r="51" spans="2:10" ht="15" customHeight="1">
      <c r="B51" s="117" t="s">
        <v>40</v>
      </c>
      <c r="C51" s="117"/>
      <c r="D51" s="31" t="s">
        <v>31</v>
      </c>
      <c r="E51" s="111">
        <v>88.9</v>
      </c>
      <c r="F51" s="112">
        <v>88.9</v>
      </c>
      <c r="G51" s="5" t="s">
        <v>41</v>
      </c>
      <c r="H51" s="5" t="s">
        <v>31</v>
      </c>
      <c r="I51" s="111">
        <v>21.1</v>
      </c>
      <c r="J51" s="112">
        <v>21.1</v>
      </c>
    </row>
    <row r="52" spans="2:10" ht="15" customHeight="1">
      <c r="B52" s="117"/>
      <c r="C52" s="117"/>
      <c r="D52" s="31" t="s">
        <v>33</v>
      </c>
      <c r="E52" s="111">
        <v>88.9</v>
      </c>
      <c r="F52" s="112">
        <v>88.9</v>
      </c>
      <c r="G52" s="6"/>
      <c r="H52" s="5" t="s">
        <v>33</v>
      </c>
      <c r="I52" s="111">
        <v>20.8</v>
      </c>
      <c r="J52" s="112">
        <v>20.8</v>
      </c>
    </row>
    <row r="53" spans="2:10" ht="15" customHeight="1">
      <c r="B53" s="117"/>
      <c r="C53" s="117"/>
      <c r="D53" s="31" t="s">
        <v>35</v>
      </c>
      <c r="E53" s="111">
        <v>97.8</v>
      </c>
      <c r="F53" s="112">
        <v>97.8</v>
      </c>
      <c r="G53" s="6"/>
      <c r="H53" s="5" t="s">
        <v>35</v>
      </c>
      <c r="I53" s="111">
        <v>22.4</v>
      </c>
      <c r="J53" s="112">
        <v>22.4</v>
      </c>
    </row>
    <row r="54" spans="2:10" ht="15" customHeight="1">
      <c r="B54" s="117" t="s">
        <v>42</v>
      </c>
      <c r="C54" s="117"/>
      <c r="D54" s="31" t="s">
        <v>31</v>
      </c>
      <c r="E54" s="111">
        <v>88.9</v>
      </c>
      <c r="F54" s="112">
        <v>88.9</v>
      </c>
      <c r="G54" s="5" t="s">
        <v>43</v>
      </c>
      <c r="H54" s="5" t="s">
        <v>31</v>
      </c>
      <c r="I54" s="111">
        <v>20.399999999999999</v>
      </c>
      <c r="J54" s="112">
        <v>20.399999999999999</v>
      </c>
    </row>
    <row r="55" spans="2:10" ht="15" customHeight="1">
      <c r="B55" s="117"/>
      <c r="C55" s="117"/>
      <c r="D55" s="31" t="s">
        <v>33</v>
      </c>
      <c r="E55" s="111">
        <v>88.9</v>
      </c>
      <c r="F55" s="112">
        <v>88.9</v>
      </c>
      <c r="G55" s="6"/>
      <c r="H55" s="5" t="s">
        <v>33</v>
      </c>
      <c r="I55" s="111">
        <v>19.2</v>
      </c>
      <c r="J55" s="112">
        <v>19.2</v>
      </c>
    </row>
    <row r="56" spans="2:10" ht="15" customHeight="1">
      <c r="B56" s="117"/>
      <c r="C56" s="117"/>
      <c r="D56" s="31" t="s">
        <v>35</v>
      </c>
      <c r="E56" s="111">
        <v>97.8</v>
      </c>
      <c r="F56" s="112">
        <v>97.8</v>
      </c>
      <c r="G56" s="6"/>
      <c r="H56" s="5" t="s">
        <v>44</v>
      </c>
      <c r="I56" s="111">
        <v>16</v>
      </c>
      <c r="J56" s="112">
        <v>16</v>
      </c>
    </row>
    <row r="57" spans="2:10" ht="15" customHeight="1">
      <c r="B57" s="117" t="s">
        <v>45</v>
      </c>
      <c r="C57" s="117"/>
      <c r="D57" s="31" t="s">
        <v>31</v>
      </c>
      <c r="E57" s="111">
        <v>88.9</v>
      </c>
      <c r="F57" s="112">
        <v>88.9</v>
      </c>
      <c r="G57" s="5" t="s">
        <v>46</v>
      </c>
      <c r="H57" s="5" t="s">
        <v>31</v>
      </c>
      <c r="I57" s="111">
        <v>21.6</v>
      </c>
      <c r="J57" s="112">
        <v>21.6</v>
      </c>
    </row>
    <row r="58" spans="2:10" ht="15" customHeight="1">
      <c r="B58" s="114"/>
      <c r="C58" s="115"/>
      <c r="D58" s="31" t="s">
        <v>33</v>
      </c>
      <c r="E58" s="111">
        <v>88.9</v>
      </c>
      <c r="F58" s="112">
        <v>88.9</v>
      </c>
      <c r="G58" s="6"/>
      <c r="H58" s="5" t="s">
        <v>33</v>
      </c>
      <c r="I58" s="111">
        <v>25</v>
      </c>
      <c r="J58" s="112">
        <v>25</v>
      </c>
    </row>
    <row r="59" spans="2:10" ht="15" customHeight="1">
      <c r="B59" s="114"/>
      <c r="C59" s="115"/>
      <c r="D59" s="31" t="s">
        <v>34</v>
      </c>
      <c r="E59" s="111">
        <v>83.5</v>
      </c>
      <c r="F59" s="112">
        <v>83.5</v>
      </c>
      <c r="G59" s="6"/>
      <c r="H59" s="5" t="s">
        <v>35</v>
      </c>
      <c r="I59" s="111">
        <v>28</v>
      </c>
      <c r="J59" s="112">
        <v>28</v>
      </c>
    </row>
    <row r="60" spans="2:10" ht="15" customHeight="1">
      <c r="B60" s="116"/>
      <c r="C60" s="116"/>
      <c r="D60" s="27"/>
      <c r="E60" s="118"/>
      <c r="F60" s="119"/>
      <c r="G60" s="8" t="s">
        <v>47</v>
      </c>
      <c r="H60" s="6"/>
      <c r="I60" s="113">
        <f>SUM(E42:E59,I42:I59)</f>
        <v>1906.6200000000001</v>
      </c>
      <c r="J60" s="113"/>
    </row>
    <row r="61" spans="2:10" ht="15">
      <c r="C61" s="18"/>
      <c r="E61" s="28"/>
      <c r="F61" s="28"/>
      <c r="G61" s="29"/>
      <c r="H61" s="25"/>
      <c r="I61" s="28"/>
      <c r="J61" s="28"/>
    </row>
    <row r="62" spans="2:10" ht="52.5" customHeight="1">
      <c r="B62" s="110" t="s">
        <v>81</v>
      </c>
      <c r="C62" s="110"/>
      <c r="D62" s="110"/>
      <c r="E62" s="110"/>
      <c r="F62" s="110"/>
      <c r="G62" s="110"/>
      <c r="H62" s="110"/>
      <c r="I62" s="110"/>
      <c r="J62" s="110"/>
    </row>
    <row r="63" spans="2:10" ht="50.25" customHeight="1">
      <c r="B63" s="109" t="s">
        <v>84</v>
      </c>
      <c r="C63" s="109"/>
      <c r="D63" s="106" t="s">
        <v>82</v>
      </c>
      <c r="E63" s="107"/>
      <c r="F63" s="108"/>
      <c r="G63" s="106" t="s">
        <v>83</v>
      </c>
      <c r="H63" s="107"/>
      <c r="I63" s="107"/>
      <c r="J63" s="108"/>
    </row>
    <row r="64" spans="2:10" ht="15" customHeight="1">
      <c r="B64" s="105" t="s">
        <v>30</v>
      </c>
      <c r="C64" s="105"/>
      <c r="D64" s="102">
        <f>390*0.988</f>
        <v>385.32</v>
      </c>
      <c r="E64" s="103"/>
      <c r="F64" s="104"/>
      <c r="G64" s="60"/>
      <c r="H64" s="63">
        <v>393.31600000000014</v>
      </c>
      <c r="I64" s="61"/>
      <c r="J64" s="62"/>
    </row>
    <row r="65" spans="2:10" ht="15" customHeight="1">
      <c r="B65" s="105" t="s">
        <v>36</v>
      </c>
      <c r="C65" s="105"/>
      <c r="D65" s="102">
        <f t="shared" ref="D65:D75" si="0">390*0.988</f>
        <v>385.32</v>
      </c>
      <c r="E65" s="103"/>
      <c r="F65" s="104"/>
      <c r="G65" s="60"/>
      <c r="H65" s="63">
        <v>395.56774193548387</v>
      </c>
      <c r="I65" s="61"/>
      <c r="J65" s="62"/>
    </row>
    <row r="66" spans="2:10" ht="15" customHeight="1">
      <c r="B66" s="105" t="s">
        <v>38</v>
      </c>
      <c r="C66" s="105"/>
      <c r="D66" s="102">
        <f t="shared" si="0"/>
        <v>385.32</v>
      </c>
      <c r="E66" s="103"/>
      <c r="F66" s="104"/>
      <c r="G66" s="60"/>
      <c r="H66" s="63">
        <v>375.33286666666669</v>
      </c>
      <c r="I66" s="61"/>
      <c r="J66" s="62"/>
    </row>
    <row r="67" spans="2:10" ht="15" customHeight="1">
      <c r="B67" s="105" t="s">
        <v>40</v>
      </c>
      <c r="C67" s="105"/>
      <c r="D67" s="102">
        <f t="shared" si="0"/>
        <v>385.32</v>
      </c>
      <c r="E67" s="103"/>
      <c r="F67" s="104"/>
      <c r="G67" s="60"/>
      <c r="H67" s="63">
        <v>355.52522580645154</v>
      </c>
      <c r="I67" s="61"/>
      <c r="J67" s="62"/>
    </row>
    <row r="68" spans="2:10" ht="15" customHeight="1">
      <c r="B68" s="105" t="s">
        <v>42</v>
      </c>
      <c r="C68" s="105"/>
      <c r="D68" s="102">
        <f t="shared" si="0"/>
        <v>385.32</v>
      </c>
      <c r="E68" s="103"/>
      <c r="F68" s="104"/>
      <c r="G68" s="60"/>
      <c r="H68" s="63">
        <v>375.81903225806457</v>
      </c>
      <c r="I68" s="61"/>
      <c r="J68" s="62"/>
    </row>
    <row r="69" spans="2:10" ht="15" customHeight="1">
      <c r="B69" s="105" t="s">
        <v>45</v>
      </c>
      <c r="C69" s="105"/>
      <c r="D69" s="102">
        <f t="shared" si="0"/>
        <v>385.32</v>
      </c>
      <c r="E69" s="103"/>
      <c r="F69" s="104"/>
      <c r="G69" s="60"/>
      <c r="H69" s="63">
        <v>383.81377777777777</v>
      </c>
      <c r="I69" s="61"/>
      <c r="J69" s="62"/>
    </row>
    <row r="70" spans="2:10" ht="15" customHeight="1">
      <c r="B70" s="105" t="s">
        <v>32</v>
      </c>
      <c r="C70" s="105"/>
      <c r="D70" s="102">
        <f t="shared" si="0"/>
        <v>385.32</v>
      </c>
      <c r="E70" s="103"/>
      <c r="F70" s="104"/>
      <c r="G70" s="60"/>
      <c r="H70" s="63">
        <v>379.12150537634409</v>
      </c>
      <c r="I70" s="61"/>
      <c r="J70" s="62"/>
    </row>
    <row r="71" spans="2:10" ht="15" customHeight="1">
      <c r="B71" s="105" t="s">
        <v>37</v>
      </c>
      <c r="C71" s="105"/>
      <c r="D71" s="102">
        <f t="shared" si="0"/>
        <v>385.32</v>
      </c>
      <c r="E71" s="103"/>
      <c r="F71" s="104"/>
      <c r="G71" s="60"/>
      <c r="H71" s="63">
        <v>392.19611111111112</v>
      </c>
      <c r="I71" s="61"/>
      <c r="J71" s="62"/>
    </row>
    <row r="72" spans="2:10" ht="15" customHeight="1">
      <c r="B72" s="105" t="s">
        <v>39</v>
      </c>
      <c r="C72" s="105"/>
      <c r="D72" s="102">
        <f t="shared" si="0"/>
        <v>385.32</v>
      </c>
      <c r="E72" s="103"/>
      <c r="F72" s="104"/>
      <c r="G72" s="60"/>
      <c r="H72" s="63">
        <v>355.8173548387096</v>
      </c>
      <c r="I72" s="61"/>
      <c r="J72" s="62"/>
    </row>
    <row r="73" spans="2:10" ht="15" customHeight="1">
      <c r="B73" s="105" t="s">
        <v>41</v>
      </c>
      <c r="C73" s="105"/>
      <c r="D73" s="102">
        <f t="shared" si="0"/>
        <v>385.32</v>
      </c>
      <c r="E73" s="103"/>
      <c r="F73" s="104"/>
      <c r="G73" s="60"/>
      <c r="H73" s="63">
        <v>248.78333333333333</v>
      </c>
      <c r="I73" s="61"/>
      <c r="J73" s="62"/>
    </row>
    <row r="74" spans="2:10" ht="15" customHeight="1">
      <c r="B74" s="105" t="s">
        <v>43</v>
      </c>
      <c r="C74" s="105"/>
      <c r="D74" s="102">
        <f t="shared" si="0"/>
        <v>385.32</v>
      </c>
      <c r="E74" s="103"/>
      <c r="F74" s="104"/>
      <c r="G74" s="60"/>
      <c r="H74" s="63">
        <v>273.99734975369461</v>
      </c>
      <c r="I74" s="61"/>
      <c r="J74" s="62"/>
    </row>
    <row r="75" spans="2:10" ht="15" customHeight="1">
      <c r="B75" s="105" t="s">
        <v>46</v>
      </c>
      <c r="C75" s="105"/>
      <c r="D75" s="102">
        <f t="shared" si="0"/>
        <v>385.32</v>
      </c>
      <c r="E75" s="103"/>
      <c r="F75" s="104"/>
      <c r="G75" s="60"/>
      <c r="H75" s="63">
        <v>373.6403225806452</v>
      </c>
      <c r="I75" s="61"/>
      <c r="J75" s="62"/>
    </row>
    <row r="78" spans="2:10" ht="15">
      <c r="I78" s="33" t="s">
        <v>88</v>
      </c>
    </row>
    <row r="79" spans="2:10" ht="15">
      <c r="I79" s="33" t="s">
        <v>89</v>
      </c>
    </row>
    <row r="80" spans="2:10" ht="15">
      <c r="I80" s="33"/>
    </row>
    <row r="81" spans="2:10" ht="30.75" customHeight="1">
      <c r="B81" s="32">
        <v>1</v>
      </c>
      <c r="C81" s="101" t="s">
        <v>87</v>
      </c>
      <c r="D81" s="101"/>
      <c r="E81" s="101"/>
      <c r="F81" s="101"/>
      <c r="G81" s="101"/>
      <c r="H81" s="101"/>
      <c r="I81" s="101"/>
      <c r="J81" s="101"/>
    </row>
    <row r="82" spans="2:10" ht="32.25" customHeight="1">
      <c r="B82" s="32">
        <v>2</v>
      </c>
      <c r="C82" s="101" t="s">
        <v>85</v>
      </c>
      <c r="D82" s="101"/>
      <c r="E82" s="101"/>
      <c r="F82" s="101"/>
      <c r="G82" s="101"/>
      <c r="H82" s="101"/>
      <c r="I82" s="101"/>
      <c r="J82" s="101"/>
    </row>
    <row r="83" spans="2:10" ht="31.5" customHeight="1">
      <c r="B83" s="32">
        <v>3</v>
      </c>
      <c r="C83" s="101" t="s">
        <v>86</v>
      </c>
      <c r="D83" s="101"/>
      <c r="E83" s="101"/>
      <c r="F83" s="101"/>
      <c r="G83" s="101"/>
      <c r="H83" s="101"/>
      <c r="I83" s="101"/>
      <c r="J83" s="101"/>
    </row>
    <row r="84" spans="2:10" ht="15">
      <c r="B84" s="1"/>
    </row>
  </sheetData>
  <mergeCells count="128">
    <mergeCell ref="F9:J9"/>
    <mergeCell ref="F10:J10"/>
    <mergeCell ref="B3:J3"/>
    <mergeCell ref="B4:J4"/>
    <mergeCell ref="C5:D5"/>
    <mergeCell ref="C6:D6"/>
    <mergeCell ref="C7:D7"/>
    <mergeCell ref="C8:D8"/>
    <mergeCell ref="F6:J6"/>
    <mergeCell ref="F7:J7"/>
    <mergeCell ref="F8:J8"/>
    <mergeCell ref="C15:D15"/>
    <mergeCell ref="C16:D16"/>
    <mergeCell ref="C17:D17"/>
    <mergeCell ref="C18:D18"/>
    <mergeCell ref="C19:D19"/>
    <mergeCell ref="C20:D20"/>
    <mergeCell ref="C9:D9"/>
    <mergeCell ref="C10:D10"/>
    <mergeCell ref="C11:D11"/>
    <mergeCell ref="C12:D12"/>
    <mergeCell ref="C13:D13"/>
    <mergeCell ref="C14:D14"/>
    <mergeCell ref="C27:D27"/>
    <mergeCell ref="C32:D32"/>
    <mergeCell ref="C33:D33"/>
    <mergeCell ref="C34:D34"/>
    <mergeCell ref="C35:D35"/>
    <mergeCell ref="C36:D36"/>
    <mergeCell ref="C21:D21"/>
    <mergeCell ref="C22:D22"/>
    <mergeCell ref="C23:D23"/>
    <mergeCell ref="C24:D24"/>
    <mergeCell ref="C25:D25"/>
    <mergeCell ref="C26:D26"/>
    <mergeCell ref="I48:J48"/>
    <mergeCell ref="I49:J49"/>
    <mergeCell ref="I50:J50"/>
    <mergeCell ref="I51:J51"/>
    <mergeCell ref="I52:J52"/>
    <mergeCell ref="I53:J53"/>
    <mergeCell ref="C37:D37"/>
    <mergeCell ref="B41:C41"/>
    <mergeCell ref="B42:C42"/>
    <mergeCell ref="B43:C43"/>
    <mergeCell ref="B44:C44"/>
    <mergeCell ref="B45:C45"/>
    <mergeCell ref="E48:F48"/>
    <mergeCell ref="E49:F49"/>
    <mergeCell ref="B52:C52"/>
    <mergeCell ref="B53:C53"/>
    <mergeCell ref="B46:C46"/>
    <mergeCell ref="B47:C47"/>
    <mergeCell ref="B48:C48"/>
    <mergeCell ref="B49:C49"/>
    <mergeCell ref="B50:C50"/>
    <mergeCell ref="B51:C51"/>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B54:C54"/>
    <mergeCell ref="B55:C55"/>
    <mergeCell ref="B56:C56"/>
    <mergeCell ref="B57:C57"/>
    <mergeCell ref="E56:F56"/>
    <mergeCell ref="E57:F57"/>
    <mergeCell ref="E58:F58"/>
    <mergeCell ref="E59:F59"/>
    <mergeCell ref="E60:F60"/>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39:J39"/>
    <mergeCell ref="C81:J81"/>
    <mergeCell ref="C82:J82"/>
    <mergeCell ref="C83:J83"/>
    <mergeCell ref="D71:F71"/>
    <mergeCell ref="D72:F72"/>
    <mergeCell ref="D73:F73"/>
    <mergeCell ref="D74:F74"/>
    <mergeCell ref="D75:F75"/>
    <mergeCell ref="B75:C75"/>
    <mergeCell ref="D63:F63"/>
    <mergeCell ref="G63:J63"/>
    <mergeCell ref="D64:F64"/>
    <mergeCell ref="D65:F65"/>
    <mergeCell ref="D66:F66"/>
    <mergeCell ref="D67:F67"/>
    <mergeCell ref="D68:F68"/>
    <mergeCell ref="D69:F69"/>
    <mergeCell ref="D70:F70"/>
    <mergeCell ref="B69:C69"/>
    <mergeCell ref="B70:C70"/>
    <mergeCell ref="B71:C71"/>
    <mergeCell ref="B72:C72"/>
    <mergeCell ref="B73:C73"/>
  </mergeCells>
  <dataValidations count="1">
    <dataValidation allowBlank="1" showErrorMessage="1" sqref="F43:F59 E42:E59 I42:I59 J43:J59"/>
  </dataValidation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zoomScaleNormal="100" zoomScaleSheetLayoutView="100" workbookViewId="0">
      <selection activeCell="M12" sqref="M12"/>
    </sheetView>
  </sheetViews>
  <sheetFormatPr defaultRowHeight="12.75"/>
  <cols>
    <col min="1" max="1" width="16.83203125" customWidth="1"/>
    <col min="2" max="6" width="12.83203125" style="3" customWidth="1"/>
    <col min="7" max="7" width="23.5" customWidth="1"/>
  </cols>
  <sheetData>
    <row r="2" spans="1:9" ht="15.75">
      <c r="G2" s="3" t="s">
        <v>48</v>
      </c>
    </row>
    <row r="3" spans="1:9" ht="92.25" customHeight="1">
      <c r="A3" s="142" t="s">
        <v>128</v>
      </c>
      <c r="B3" s="143"/>
      <c r="C3" s="143"/>
      <c r="D3" s="143"/>
      <c r="E3" s="143"/>
      <c r="F3" s="143"/>
      <c r="G3" s="144"/>
    </row>
    <row r="4" spans="1:9" ht="23.25" customHeight="1">
      <c r="A4" s="145" t="s">
        <v>90</v>
      </c>
      <c r="B4" s="146"/>
      <c r="C4" s="146"/>
      <c r="D4" s="146"/>
      <c r="E4" s="146"/>
      <c r="F4" s="146"/>
      <c r="G4" s="147"/>
    </row>
    <row r="5" spans="1:9" ht="60">
      <c r="A5" s="36" t="s">
        <v>84</v>
      </c>
      <c r="B5" s="37" t="s">
        <v>75</v>
      </c>
      <c r="C5" s="37" t="s">
        <v>62</v>
      </c>
      <c r="D5" s="37" t="s">
        <v>76</v>
      </c>
      <c r="E5" s="37" t="s">
        <v>63</v>
      </c>
      <c r="F5" s="37" t="s">
        <v>64</v>
      </c>
      <c r="G5" s="38" t="s">
        <v>91</v>
      </c>
    </row>
    <row r="6" spans="1:9" ht="18" customHeight="1">
      <c r="A6" s="35" t="s">
        <v>49</v>
      </c>
      <c r="B6" s="41">
        <v>103.80982040901065</v>
      </c>
      <c r="C6" s="41">
        <v>101.21457489878547</v>
      </c>
      <c r="D6" s="43">
        <v>102.12291082736428</v>
      </c>
      <c r="E6" s="43">
        <v>102.01391051593481</v>
      </c>
      <c r="F6" s="43">
        <v>101.21457489878547</v>
      </c>
      <c r="G6" s="148" t="s">
        <v>141</v>
      </c>
      <c r="I6">
        <f>AVERAGE(B6:F6)*390*0.988/100</f>
        <v>393.31600000000014</v>
      </c>
    </row>
    <row r="7" spans="1:9" ht="18" customHeight="1">
      <c r="A7" s="35" t="s">
        <v>50</v>
      </c>
      <c r="B7" s="41">
        <v>103.80982040901065</v>
      </c>
      <c r="C7" s="41">
        <v>102.05175086982584</v>
      </c>
      <c r="D7" s="43">
        <v>102.51219765389806</v>
      </c>
      <c r="E7" s="43">
        <v>102.51219765389806</v>
      </c>
      <c r="F7" s="43">
        <v>102.4117365373732</v>
      </c>
      <c r="G7" s="149"/>
      <c r="I7">
        <f t="shared" ref="I7:I17" si="0">AVERAGE(B7:F7)*390*0.988/100</f>
        <v>395.56774193548387</v>
      </c>
    </row>
    <row r="8" spans="1:9" ht="18" customHeight="1">
      <c r="A8" s="35" t="s">
        <v>51</v>
      </c>
      <c r="B8" s="42">
        <v>102.16616491920139</v>
      </c>
      <c r="C8" s="42">
        <v>100.21973078653241</v>
      </c>
      <c r="D8" s="43">
        <v>94.833298730059852</v>
      </c>
      <c r="E8" s="43">
        <v>98.061351603861738</v>
      </c>
      <c r="F8" s="43">
        <v>91.759922488667399</v>
      </c>
      <c r="G8" s="149"/>
      <c r="I8">
        <f t="shared" si="0"/>
        <v>375.33286666666669</v>
      </c>
    </row>
    <row r="9" spans="1:9" ht="18" customHeight="1">
      <c r="A9" s="35" t="s">
        <v>52</v>
      </c>
      <c r="B9" s="41">
        <v>92.091784624761033</v>
      </c>
      <c r="C9" s="41">
        <v>99.180237289157233</v>
      </c>
      <c r="D9" s="43">
        <v>81.307534918609761</v>
      </c>
      <c r="E9" s="43">
        <v>99.816491027147947</v>
      </c>
      <c r="F9" s="43">
        <v>88.941575163332985</v>
      </c>
      <c r="G9" s="149"/>
      <c r="I9">
        <f t="shared" si="0"/>
        <v>355.52522580645154</v>
      </c>
    </row>
    <row r="10" spans="1:9" ht="18" customHeight="1">
      <c r="A10" s="35" t="s">
        <v>53</v>
      </c>
      <c r="B10" s="41">
        <v>97.462017326193944</v>
      </c>
      <c r="C10" s="41">
        <v>93.428838368109624</v>
      </c>
      <c r="D10" s="43">
        <v>97.247951430398857</v>
      </c>
      <c r="E10" s="43">
        <v>99.096519692053207</v>
      </c>
      <c r="F10" s="43">
        <v>100.4360012457178</v>
      </c>
      <c r="G10" s="149"/>
      <c r="I10">
        <f t="shared" si="0"/>
        <v>375.81903225806457</v>
      </c>
    </row>
    <row r="11" spans="1:9" ht="18" customHeight="1">
      <c r="A11" s="35" t="s">
        <v>54</v>
      </c>
      <c r="B11" s="41">
        <v>97.199730094466972</v>
      </c>
      <c r="C11" s="41">
        <v>99.017267033461366</v>
      </c>
      <c r="D11" s="43">
        <v>101.22322571715289</v>
      </c>
      <c r="E11" s="43">
        <v>100.17647669469532</v>
      </c>
      <c r="F11" s="43">
        <v>100.42879223041162</v>
      </c>
      <c r="G11" s="149"/>
      <c r="I11">
        <f t="shared" si="0"/>
        <v>383.81377777777777</v>
      </c>
    </row>
    <row r="12" spans="1:9" ht="18" customHeight="1">
      <c r="A12" s="35" t="s">
        <v>55</v>
      </c>
      <c r="B12" s="41">
        <v>95.848276924416453</v>
      </c>
      <c r="C12" s="41">
        <v>102.51219765389806</v>
      </c>
      <c r="D12" s="43">
        <v>102.51219765389806</v>
      </c>
      <c r="E12" s="43">
        <v>90.825221098173969</v>
      </c>
      <c r="F12" s="43">
        <v>100.25879899851424</v>
      </c>
      <c r="G12" s="149"/>
      <c r="I12">
        <f t="shared" si="0"/>
        <v>379.12150537634409</v>
      </c>
    </row>
    <row r="13" spans="1:9" ht="18" customHeight="1">
      <c r="A13" s="35" t="s">
        <v>56</v>
      </c>
      <c r="B13" s="41">
        <v>103.20426312329143</v>
      </c>
      <c r="C13" s="41">
        <v>102.51219765389806</v>
      </c>
      <c r="D13" s="43">
        <v>101.66874286307485</v>
      </c>
      <c r="E13" s="43">
        <v>101.21457489878547</v>
      </c>
      <c r="F13" s="43">
        <v>100.32281970541075</v>
      </c>
      <c r="G13" s="149"/>
      <c r="I13">
        <f t="shared" si="0"/>
        <v>392.19611111111112</v>
      </c>
    </row>
    <row r="14" spans="1:9" ht="18" customHeight="1">
      <c r="A14" s="35" t="s">
        <v>57</v>
      </c>
      <c r="B14" s="42">
        <v>103.21123958971675</v>
      </c>
      <c r="C14" s="42">
        <v>91.628910030372751</v>
      </c>
      <c r="D14" s="43">
        <v>101.03458206501176</v>
      </c>
      <c r="E14" s="43">
        <v>84.845189419435187</v>
      </c>
      <c r="F14" s="43">
        <v>80.996775198159511</v>
      </c>
      <c r="G14" s="149"/>
      <c r="I14">
        <f t="shared" si="0"/>
        <v>355.8173548387096</v>
      </c>
    </row>
    <row r="15" spans="1:9" ht="18" customHeight="1">
      <c r="A15" s="35" t="s">
        <v>58</v>
      </c>
      <c r="B15" s="41">
        <v>32.23964664476614</v>
      </c>
      <c r="C15" s="41">
        <v>70.866945948570631</v>
      </c>
      <c r="D15" s="43">
        <v>71.824089236261116</v>
      </c>
      <c r="E15" s="43">
        <v>73.469893477729457</v>
      </c>
      <c r="F15" s="43">
        <v>74.426339118777378</v>
      </c>
      <c r="G15" s="149"/>
      <c r="I15">
        <f t="shared" si="0"/>
        <v>248.78333333333333</v>
      </c>
    </row>
    <row r="16" spans="1:9" ht="18" customHeight="1">
      <c r="A16" s="35" t="s">
        <v>59</v>
      </c>
      <c r="B16" s="41">
        <v>0</v>
      </c>
      <c r="C16" s="41">
        <v>72.157093918227517</v>
      </c>
      <c r="D16" s="43">
        <v>85.304793047708046</v>
      </c>
      <c r="E16" s="43">
        <v>97.957810257126198</v>
      </c>
      <c r="F16" s="43">
        <v>100.12549865788733</v>
      </c>
      <c r="G16" s="149"/>
      <c r="I16">
        <f t="shared" si="0"/>
        <v>273.99734975369461</v>
      </c>
    </row>
    <row r="17" spans="1:9" ht="18" customHeight="1">
      <c r="A17" s="35" t="s">
        <v>60</v>
      </c>
      <c r="B17" s="94">
        <v>87.903476959242951</v>
      </c>
      <c r="C17" s="94">
        <v>92.884673986933379</v>
      </c>
      <c r="D17" s="43">
        <v>101.21457489878547</v>
      </c>
      <c r="E17" s="43">
        <v>100.16810493498495</v>
      </c>
      <c r="F17" s="43">
        <v>102.67335402832326</v>
      </c>
      <c r="G17" s="149"/>
      <c r="I17">
        <f t="shared" si="0"/>
        <v>373.6403225806452</v>
      </c>
    </row>
    <row r="18" spans="1:9" ht="18" customHeight="1">
      <c r="A18" s="35" t="s">
        <v>61</v>
      </c>
      <c r="B18" s="95">
        <f t="shared" ref="B18:F18" si="1">(B6*30+B7*31+B8*30+B9*31+B10*31+B11*30+B12*31+B13*30+B14*31+B15*31+B16*28+B17*31)/(30+31+30+31+31+30+31+30+31+31+28+31)</f>
        <v>85.427269844384838</v>
      </c>
      <c r="C18" s="95">
        <f t="shared" si="1"/>
        <v>94.078005258749542</v>
      </c>
      <c r="D18" s="95">
        <f t="shared" si="1"/>
        <v>95.263634282268896</v>
      </c>
      <c r="E18" s="95">
        <f>(E6*30+E7*31+E8*30+E9*31+E10*31+E11*30+E12*31+E13*30+E14*31+E15*31+E16*29+E17*31)/(30+31+30+31+31+30+31+30+31+31+29+31)</f>
        <v>95.785541107270731</v>
      </c>
      <c r="F18" s="95">
        <f t="shared" si="1"/>
        <v>95.259669126343155</v>
      </c>
      <c r="G18" s="27"/>
    </row>
    <row r="19" spans="1:9" ht="15">
      <c r="A19" s="93"/>
      <c r="B19" s="44"/>
      <c r="C19" s="44"/>
      <c r="D19" s="44"/>
      <c r="E19" s="44"/>
      <c r="F19" s="44"/>
    </row>
    <row r="20" spans="1:9" ht="24" customHeight="1">
      <c r="A20" s="145" t="s">
        <v>92</v>
      </c>
      <c r="B20" s="146"/>
      <c r="C20" s="146"/>
      <c r="D20" s="146"/>
      <c r="E20" s="146"/>
      <c r="F20" s="146"/>
      <c r="G20" s="147"/>
    </row>
    <row r="21" spans="1:9" ht="63" customHeight="1">
      <c r="A21" s="37" t="s">
        <v>84</v>
      </c>
      <c r="B21" s="37" t="s">
        <v>75</v>
      </c>
      <c r="C21" s="37" t="s">
        <v>62</v>
      </c>
      <c r="D21" s="37" t="s">
        <v>76</v>
      </c>
      <c r="E21" s="37" t="s">
        <v>63</v>
      </c>
      <c r="F21" s="37" t="s">
        <v>64</v>
      </c>
      <c r="G21" s="38" t="s">
        <v>93</v>
      </c>
    </row>
    <row r="22" spans="1:9" ht="18" customHeight="1">
      <c r="A22" s="35" t="s">
        <v>49</v>
      </c>
      <c r="B22" s="34"/>
      <c r="C22" s="34"/>
      <c r="D22" s="34"/>
      <c r="E22" s="34"/>
      <c r="F22" s="34"/>
      <c r="G22" s="27"/>
    </row>
    <row r="23" spans="1:9" ht="18" customHeight="1">
      <c r="A23" s="35" t="s">
        <v>50</v>
      </c>
      <c r="B23" s="34"/>
      <c r="C23" s="34"/>
      <c r="D23" s="34"/>
      <c r="E23" s="34"/>
      <c r="F23" s="34"/>
      <c r="G23" s="27"/>
    </row>
    <row r="24" spans="1:9" ht="18" customHeight="1">
      <c r="A24" s="35" t="s">
        <v>51</v>
      </c>
      <c r="B24" s="34"/>
      <c r="C24" s="34"/>
      <c r="D24" s="34"/>
      <c r="E24" s="34"/>
      <c r="F24" s="34"/>
      <c r="G24" s="27"/>
    </row>
    <row r="25" spans="1:9" ht="18" customHeight="1">
      <c r="A25" s="35" t="s">
        <v>52</v>
      </c>
      <c r="B25" s="34"/>
      <c r="C25" s="34"/>
      <c r="D25" s="34"/>
      <c r="E25" s="34"/>
      <c r="F25" s="34"/>
      <c r="G25" s="27"/>
    </row>
    <row r="26" spans="1:9" ht="18" customHeight="1">
      <c r="A26" s="35" t="s">
        <v>53</v>
      </c>
      <c r="B26" s="34"/>
      <c r="C26" s="34"/>
      <c r="D26" s="34"/>
      <c r="E26" s="34"/>
      <c r="F26" s="34"/>
      <c r="G26" s="27"/>
    </row>
    <row r="27" spans="1:9" ht="18" customHeight="1">
      <c r="A27" s="35" t="s">
        <v>54</v>
      </c>
      <c r="B27" s="34"/>
      <c r="C27" s="34"/>
      <c r="D27" s="34"/>
      <c r="E27" s="34"/>
      <c r="F27" s="34"/>
      <c r="G27" s="27"/>
    </row>
    <row r="28" spans="1:9" ht="18" customHeight="1">
      <c r="A28" s="35" t="s">
        <v>55</v>
      </c>
      <c r="B28" s="34"/>
      <c r="C28" s="34"/>
      <c r="D28" s="34"/>
      <c r="E28" s="34"/>
      <c r="F28" s="34"/>
      <c r="G28" s="27"/>
    </row>
    <row r="29" spans="1:9" ht="18" customHeight="1">
      <c r="A29" s="35" t="s">
        <v>56</v>
      </c>
      <c r="B29" s="34"/>
      <c r="C29" s="34"/>
      <c r="D29" s="34"/>
      <c r="E29" s="34"/>
      <c r="F29" s="34"/>
      <c r="G29" s="27"/>
    </row>
    <row r="30" spans="1:9" ht="18" customHeight="1">
      <c r="A30" s="35" t="s">
        <v>57</v>
      </c>
      <c r="B30" s="34"/>
      <c r="C30" s="34"/>
      <c r="D30" s="34"/>
      <c r="E30" s="34"/>
      <c r="F30" s="34"/>
      <c r="G30" s="27"/>
    </row>
    <row r="31" spans="1:9" ht="18" customHeight="1">
      <c r="A31" s="35" t="s">
        <v>58</v>
      </c>
      <c r="B31" s="34"/>
      <c r="C31" s="34"/>
      <c r="D31" s="34"/>
      <c r="E31" s="34"/>
      <c r="F31" s="34"/>
      <c r="G31" s="27"/>
    </row>
    <row r="32" spans="1:9" ht="18" customHeight="1">
      <c r="A32" s="35" t="s">
        <v>59</v>
      </c>
      <c r="B32" s="34"/>
      <c r="C32" s="34"/>
      <c r="D32" s="34"/>
      <c r="E32" s="34"/>
      <c r="F32" s="34"/>
      <c r="G32" s="27"/>
    </row>
    <row r="33" spans="1:7" ht="18" customHeight="1">
      <c r="A33" s="35" t="s">
        <v>60</v>
      </c>
      <c r="B33" s="34"/>
      <c r="C33" s="34"/>
      <c r="D33" s="34"/>
      <c r="E33" s="34"/>
      <c r="F33" s="34"/>
      <c r="G33" s="27"/>
    </row>
    <row r="34" spans="1:7" ht="18" customHeight="1">
      <c r="A34" s="35" t="s">
        <v>61</v>
      </c>
      <c r="B34" s="34"/>
      <c r="C34" s="34"/>
      <c r="D34" s="34"/>
      <c r="E34" s="34"/>
      <c r="F34" s="34"/>
      <c r="G34" s="27"/>
    </row>
    <row r="35" spans="1:7">
      <c r="A35" s="3"/>
    </row>
  </sheetData>
  <mergeCells count="4">
    <mergeCell ref="A3:G3"/>
    <mergeCell ref="A4:G4"/>
    <mergeCell ref="A20:G20"/>
    <mergeCell ref="G6:G17"/>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71"/>
  <sheetViews>
    <sheetView view="pageBreakPreview" zoomScaleNormal="100" zoomScaleSheetLayoutView="100" workbookViewId="0">
      <selection activeCell="A9" sqref="A9:XFD9"/>
    </sheetView>
  </sheetViews>
  <sheetFormatPr defaultRowHeight="12.75"/>
  <cols>
    <col min="1" max="1" width="5.83203125" style="46" customWidth="1"/>
    <col min="2" max="2" width="36.6640625" style="45" customWidth="1"/>
    <col min="3" max="15" width="11.83203125" style="45" customWidth="1"/>
    <col min="16" max="16" width="9.6640625" style="45" bestFit="1" customWidth="1"/>
    <col min="17" max="16384" width="9.33203125" style="45"/>
  </cols>
  <sheetData>
    <row r="1" spans="1:15" ht="15.75">
      <c r="A1" s="64"/>
      <c r="B1" s="65"/>
      <c r="C1" s="65"/>
      <c r="D1" s="65"/>
      <c r="E1" s="65"/>
      <c r="F1" s="65"/>
      <c r="G1" s="65"/>
      <c r="H1" s="65"/>
      <c r="I1" s="65"/>
      <c r="J1" s="65"/>
      <c r="K1" s="65"/>
      <c r="L1" s="65"/>
      <c r="M1" s="65"/>
      <c r="N1" s="48" t="s">
        <v>127</v>
      </c>
      <c r="O1" s="65"/>
    </row>
    <row r="2" spans="1:15" ht="15.75">
      <c r="A2" s="64"/>
      <c r="B2" s="65"/>
      <c r="C2" s="65"/>
      <c r="D2" s="65"/>
      <c r="E2" s="65"/>
      <c r="F2" s="65"/>
      <c r="G2" s="65"/>
      <c r="H2" s="65"/>
      <c r="I2" s="65"/>
      <c r="J2" s="65"/>
      <c r="K2" s="65"/>
      <c r="L2" s="65"/>
      <c r="M2" s="65"/>
      <c r="N2" s="48"/>
      <c r="O2" s="65"/>
    </row>
    <row r="3" spans="1:15" ht="20.100000000000001" customHeight="1">
      <c r="A3" s="161" t="s">
        <v>103</v>
      </c>
      <c r="B3" s="161"/>
      <c r="C3" s="162" t="s">
        <v>137</v>
      </c>
      <c r="D3" s="163"/>
      <c r="E3" s="163"/>
      <c r="F3" s="163"/>
      <c r="G3" s="163"/>
      <c r="H3" s="163"/>
      <c r="I3" s="163"/>
      <c r="J3" s="163"/>
      <c r="K3" s="163"/>
      <c r="L3" s="163"/>
      <c r="M3" s="163"/>
      <c r="N3" s="163"/>
      <c r="O3" s="164"/>
    </row>
    <row r="4" spans="1:15" ht="20.100000000000001" customHeight="1">
      <c r="A4" s="161" t="s">
        <v>104</v>
      </c>
      <c r="B4" s="161"/>
      <c r="C4" s="162" t="s">
        <v>138</v>
      </c>
      <c r="D4" s="163"/>
      <c r="E4" s="163"/>
      <c r="F4" s="163"/>
      <c r="G4" s="163"/>
      <c r="H4" s="163"/>
      <c r="I4" s="163"/>
      <c r="J4" s="163"/>
      <c r="K4" s="163"/>
      <c r="L4" s="163"/>
      <c r="M4" s="163"/>
      <c r="N4" s="163"/>
      <c r="O4" s="164"/>
    </row>
    <row r="5" spans="1:15" ht="20.100000000000001" customHeight="1">
      <c r="A5" s="161" t="s">
        <v>105</v>
      </c>
      <c r="B5" s="161"/>
      <c r="C5" s="162" t="s">
        <v>139</v>
      </c>
      <c r="D5" s="163"/>
      <c r="E5" s="163"/>
      <c r="F5" s="163"/>
      <c r="G5" s="163"/>
      <c r="H5" s="163"/>
      <c r="I5" s="163"/>
      <c r="J5" s="163"/>
      <c r="K5" s="163"/>
      <c r="L5" s="163"/>
      <c r="M5" s="163"/>
      <c r="N5" s="163"/>
      <c r="O5" s="164"/>
    </row>
    <row r="6" spans="1:15" ht="20.100000000000001" customHeight="1">
      <c r="A6" s="165" t="s">
        <v>106</v>
      </c>
      <c r="B6" s="166"/>
      <c r="C6" s="166"/>
      <c r="D6" s="166"/>
      <c r="E6" s="166"/>
      <c r="F6" s="66"/>
      <c r="G6" s="66"/>
      <c r="H6" s="66"/>
      <c r="I6" s="66" t="s">
        <v>140</v>
      </c>
      <c r="J6" s="66"/>
      <c r="K6" s="66"/>
      <c r="L6" s="66"/>
      <c r="M6" s="66"/>
      <c r="N6" s="66"/>
      <c r="O6" s="67"/>
    </row>
    <row r="7" spans="1:15" ht="20.100000000000001" customHeight="1">
      <c r="A7" s="161" t="s">
        <v>107</v>
      </c>
      <c r="B7" s="161"/>
      <c r="C7" s="167">
        <v>39179</v>
      </c>
      <c r="D7" s="168"/>
      <c r="E7" s="168"/>
      <c r="F7" s="168"/>
      <c r="G7" s="168"/>
      <c r="H7" s="168"/>
      <c r="I7" s="168"/>
      <c r="J7" s="168"/>
      <c r="K7" s="168"/>
      <c r="L7" s="168"/>
      <c r="M7" s="168"/>
      <c r="N7" s="168"/>
      <c r="O7" s="169"/>
    </row>
    <row r="8" spans="1:15" ht="20.100000000000001" customHeight="1">
      <c r="A8" s="161" t="s">
        <v>108</v>
      </c>
      <c r="B8" s="161"/>
      <c r="C8" s="162"/>
      <c r="D8" s="163"/>
      <c r="E8" s="163"/>
      <c r="F8" s="163"/>
      <c r="G8" s="163"/>
      <c r="H8" s="163"/>
      <c r="I8" s="163"/>
      <c r="J8" s="163"/>
      <c r="K8" s="163"/>
      <c r="L8" s="163"/>
      <c r="M8" s="163"/>
      <c r="N8" s="163"/>
      <c r="O8" s="164"/>
    </row>
    <row r="9" spans="1:15" s="53" customFormat="1" ht="24" customHeight="1">
      <c r="A9" s="97"/>
      <c r="B9" s="98"/>
      <c r="C9" s="99" t="s">
        <v>94</v>
      </c>
      <c r="D9" s="99" t="s">
        <v>95</v>
      </c>
      <c r="E9" s="99" t="s">
        <v>96</v>
      </c>
      <c r="F9" s="99" t="s">
        <v>97</v>
      </c>
      <c r="G9" s="99" t="s">
        <v>98</v>
      </c>
      <c r="H9" s="99" t="s">
        <v>99</v>
      </c>
      <c r="I9" s="99" t="s">
        <v>100</v>
      </c>
      <c r="J9" s="99" t="s">
        <v>101</v>
      </c>
      <c r="K9" s="99" t="s">
        <v>75</v>
      </c>
      <c r="L9" s="99" t="s">
        <v>62</v>
      </c>
      <c r="M9" s="99" t="s">
        <v>76</v>
      </c>
      <c r="N9" s="99" t="s">
        <v>63</v>
      </c>
      <c r="O9" s="99" t="s">
        <v>64</v>
      </c>
    </row>
    <row r="10" spans="1:15" ht="20.100000000000001" customHeight="1">
      <c r="A10" s="68">
        <v>1</v>
      </c>
      <c r="B10" s="69" t="s">
        <v>147</v>
      </c>
      <c r="C10" s="70" t="s">
        <v>129</v>
      </c>
      <c r="D10" s="70" t="s">
        <v>129</v>
      </c>
      <c r="E10" s="70" t="s">
        <v>129</v>
      </c>
      <c r="F10" s="71">
        <v>95.316000000000003</v>
      </c>
      <c r="G10" s="71">
        <v>96.05</v>
      </c>
      <c r="H10" s="71">
        <v>96.712007609686466</v>
      </c>
      <c r="I10" s="71">
        <v>92.869971800702203</v>
      </c>
      <c r="J10" s="83">
        <v>96.150300736482464</v>
      </c>
      <c r="K10" s="83">
        <v>85.427269844384838</v>
      </c>
      <c r="L10" s="72">
        <v>94.078005258749542</v>
      </c>
      <c r="M10" s="72">
        <v>95.263634282268896</v>
      </c>
      <c r="N10" s="72">
        <v>95.785541107270731</v>
      </c>
      <c r="O10" s="72">
        <v>95.259313613259565</v>
      </c>
    </row>
    <row r="11" spans="1:15" ht="20.100000000000001" customHeight="1">
      <c r="A11" s="68">
        <v>2</v>
      </c>
      <c r="B11" s="73" t="s">
        <v>109</v>
      </c>
      <c r="C11" s="71"/>
      <c r="D11" s="71"/>
      <c r="E11" s="71"/>
      <c r="F11" s="71"/>
      <c r="G11" s="71"/>
      <c r="H11" s="71"/>
      <c r="I11" s="71"/>
      <c r="J11" s="71"/>
      <c r="K11" s="71"/>
      <c r="L11" s="72"/>
      <c r="M11" s="72"/>
      <c r="N11" s="72"/>
      <c r="O11" s="72"/>
    </row>
    <row r="12" spans="1:15" ht="20.100000000000001" customHeight="1">
      <c r="A12" s="68">
        <v>3</v>
      </c>
      <c r="B12" s="73" t="s">
        <v>110</v>
      </c>
      <c r="C12" s="70" t="s">
        <v>129</v>
      </c>
      <c r="D12" s="70" t="s">
        <v>129</v>
      </c>
      <c r="E12" s="70">
        <v>0</v>
      </c>
      <c r="F12" s="70">
        <v>2146.1561639999927</v>
      </c>
      <c r="G12" s="70">
        <v>2168.3177513999985</v>
      </c>
      <c r="H12" s="70">
        <v>2237.522262</v>
      </c>
      <c r="I12" s="70">
        <v>2196.0052050000004</v>
      </c>
      <c r="J12" s="70">
        <v>2164.4903839999979</v>
      </c>
      <c r="K12" s="70">
        <v>2012.8166120000005</v>
      </c>
      <c r="L12" s="70">
        <v>2124.9506430000001</v>
      </c>
      <c r="M12" s="70">
        <v>2109.6656470000003</v>
      </c>
      <c r="N12" s="70">
        <v>2282.0956399999995</v>
      </c>
      <c r="O12" s="70">
        <v>2198.8464359999998</v>
      </c>
    </row>
    <row r="13" spans="1:15" ht="20.100000000000001" customHeight="1">
      <c r="A13" s="68">
        <v>4</v>
      </c>
      <c r="B13" s="73" t="s">
        <v>111</v>
      </c>
      <c r="C13" s="74"/>
      <c r="D13" s="74"/>
      <c r="E13" s="74"/>
      <c r="F13" s="74"/>
      <c r="G13" s="75"/>
      <c r="H13" s="75"/>
      <c r="I13" s="75"/>
      <c r="J13" s="75"/>
      <c r="K13" s="75"/>
      <c r="L13" s="72"/>
      <c r="M13" s="72"/>
      <c r="N13" s="72"/>
      <c r="O13" s="72"/>
    </row>
    <row r="14" spans="1:15" s="53" customFormat="1" ht="20.100000000000001" customHeight="1">
      <c r="A14" s="76">
        <v>5</v>
      </c>
      <c r="B14" s="77" t="s">
        <v>112</v>
      </c>
      <c r="C14" s="72" t="s">
        <v>129</v>
      </c>
      <c r="D14" s="72" t="s">
        <v>129</v>
      </c>
      <c r="E14" s="96">
        <v>46.765000000000001</v>
      </c>
      <c r="F14" s="70">
        <v>2210</v>
      </c>
      <c r="G14" s="72">
        <v>2198.52</v>
      </c>
      <c r="H14" s="72">
        <v>2263.98</v>
      </c>
      <c r="I14" s="72">
        <v>2234</v>
      </c>
      <c r="J14" s="72">
        <v>2198.5627999999997</v>
      </c>
      <c r="K14" s="72">
        <v>2043.34</v>
      </c>
      <c r="L14" s="72">
        <v>2150.06</v>
      </c>
      <c r="M14" s="72">
        <v>2176.4575150000001</v>
      </c>
      <c r="N14" s="72">
        <v>2361.4756400000006</v>
      </c>
      <c r="O14" s="72">
        <v>2279.8051</v>
      </c>
    </row>
    <row r="15" spans="1:15" ht="32.25" customHeight="1">
      <c r="A15" s="68">
        <v>6</v>
      </c>
      <c r="B15" s="69" t="s">
        <v>148</v>
      </c>
      <c r="C15" s="152" t="s">
        <v>173</v>
      </c>
      <c r="D15" s="153"/>
      <c r="E15" s="153"/>
      <c r="F15" s="153"/>
      <c r="G15" s="153"/>
      <c r="H15" s="153"/>
      <c r="I15" s="153"/>
      <c r="J15" s="153"/>
      <c r="K15" s="153"/>
      <c r="L15" s="153"/>
      <c r="M15" s="153"/>
      <c r="N15" s="153"/>
      <c r="O15" s="154"/>
    </row>
    <row r="16" spans="1:15" ht="18" customHeight="1">
      <c r="A16" s="68">
        <v>7</v>
      </c>
      <c r="B16" s="73" t="s">
        <v>113</v>
      </c>
      <c r="C16" s="155"/>
      <c r="D16" s="156"/>
      <c r="E16" s="156"/>
      <c r="F16" s="156"/>
      <c r="G16" s="156"/>
      <c r="H16" s="156"/>
      <c r="I16" s="156"/>
      <c r="J16" s="156"/>
      <c r="K16" s="156"/>
      <c r="L16" s="156"/>
      <c r="M16" s="156"/>
      <c r="N16" s="156"/>
      <c r="O16" s="157"/>
    </row>
    <row r="17" spans="1:15" ht="34.5" customHeight="1">
      <c r="A17" s="68">
        <v>8</v>
      </c>
      <c r="B17" s="69" t="s">
        <v>149</v>
      </c>
      <c r="C17" s="155"/>
      <c r="D17" s="156"/>
      <c r="E17" s="156"/>
      <c r="F17" s="156"/>
      <c r="G17" s="156"/>
      <c r="H17" s="156"/>
      <c r="I17" s="156"/>
      <c r="J17" s="156"/>
      <c r="K17" s="156"/>
      <c r="L17" s="156"/>
      <c r="M17" s="156"/>
      <c r="N17" s="156"/>
      <c r="O17" s="157"/>
    </row>
    <row r="18" spans="1:15" ht="33.75" customHeight="1">
      <c r="A18" s="68">
        <v>9</v>
      </c>
      <c r="B18" s="69" t="s">
        <v>150</v>
      </c>
      <c r="C18" s="155"/>
      <c r="D18" s="156"/>
      <c r="E18" s="156"/>
      <c r="F18" s="156"/>
      <c r="G18" s="156"/>
      <c r="H18" s="156"/>
      <c r="I18" s="156"/>
      <c r="J18" s="156"/>
      <c r="K18" s="156"/>
      <c r="L18" s="156"/>
      <c r="M18" s="156"/>
      <c r="N18" s="156"/>
      <c r="O18" s="157"/>
    </row>
    <row r="19" spans="1:15" ht="30.75" customHeight="1">
      <c r="A19" s="68">
        <v>10</v>
      </c>
      <c r="B19" s="69" t="s">
        <v>151</v>
      </c>
      <c r="C19" s="155"/>
      <c r="D19" s="156"/>
      <c r="E19" s="156"/>
      <c r="F19" s="156"/>
      <c r="G19" s="156"/>
      <c r="H19" s="156"/>
      <c r="I19" s="156"/>
      <c r="J19" s="156"/>
      <c r="K19" s="156"/>
      <c r="L19" s="156"/>
      <c r="M19" s="156"/>
      <c r="N19" s="156"/>
      <c r="O19" s="157"/>
    </row>
    <row r="20" spans="1:15" ht="48" customHeight="1">
      <c r="A20" s="68">
        <v>11</v>
      </c>
      <c r="B20" s="69" t="s">
        <v>152</v>
      </c>
      <c r="C20" s="155"/>
      <c r="D20" s="156"/>
      <c r="E20" s="156"/>
      <c r="F20" s="156"/>
      <c r="G20" s="156"/>
      <c r="H20" s="156"/>
      <c r="I20" s="156"/>
      <c r="J20" s="156"/>
      <c r="K20" s="156"/>
      <c r="L20" s="156"/>
      <c r="M20" s="156"/>
      <c r="N20" s="156"/>
      <c r="O20" s="157"/>
    </row>
    <row r="21" spans="1:15" ht="35.25" customHeight="1">
      <c r="A21" s="68">
        <v>12</v>
      </c>
      <c r="B21" s="69" t="s">
        <v>153</v>
      </c>
      <c r="C21" s="155"/>
      <c r="D21" s="156"/>
      <c r="E21" s="156"/>
      <c r="F21" s="156"/>
      <c r="G21" s="156"/>
      <c r="H21" s="156"/>
      <c r="I21" s="156"/>
      <c r="J21" s="156"/>
      <c r="K21" s="156"/>
      <c r="L21" s="156"/>
      <c r="M21" s="156"/>
      <c r="N21" s="156"/>
      <c r="O21" s="157"/>
    </row>
    <row r="22" spans="1:15" ht="21" customHeight="1">
      <c r="A22" s="68">
        <v>13</v>
      </c>
      <c r="B22" s="73" t="s">
        <v>114</v>
      </c>
      <c r="C22" s="155"/>
      <c r="D22" s="156"/>
      <c r="E22" s="156"/>
      <c r="F22" s="156"/>
      <c r="G22" s="156"/>
      <c r="H22" s="156"/>
      <c r="I22" s="156"/>
      <c r="J22" s="156"/>
      <c r="K22" s="156"/>
      <c r="L22" s="156"/>
      <c r="M22" s="156"/>
      <c r="N22" s="156"/>
      <c r="O22" s="157"/>
    </row>
    <row r="23" spans="1:15" ht="35.25" customHeight="1">
      <c r="A23" s="68">
        <v>14</v>
      </c>
      <c r="B23" s="69" t="s">
        <v>154</v>
      </c>
      <c r="C23" s="155"/>
      <c r="D23" s="156"/>
      <c r="E23" s="156"/>
      <c r="F23" s="156"/>
      <c r="G23" s="156"/>
      <c r="H23" s="156"/>
      <c r="I23" s="156"/>
      <c r="J23" s="156"/>
      <c r="K23" s="156"/>
      <c r="L23" s="156"/>
      <c r="M23" s="156"/>
      <c r="N23" s="156"/>
      <c r="O23" s="157"/>
    </row>
    <row r="24" spans="1:15" ht="33.75" customHeight="1">
      <c r="A24" s="68">
        <v>15</v>
      </c>
      <c r="B24" s="69" t="s">
        <v>155</v>
      </c>
      <c r="C24" s="155"/>
      <c r="D24" s="156"/>
      <c r="E24" s="156"/>
      <c r="F24" s="156"/>
      <c r="G24" s="156"/>
      <c r="H24" s="156"/>
      <c r="I24" s="156"/>
      <c r="J24" s="156"/>
      <c r="K24" s="156"/>
      <c r="L24" s="156"/>
      <c r="M24" s="156"/>
      <c r="N24" s="156"/>
      <c r="O24" s="157"/>
    </row>
    <row r="25" spans="1:15" ht="49.5" customHeight="1">
      <c r="A25" s="68">
        <v>16</v>
      </c>
      <c r="B25" s="69" t="s">
        <v>156</v>
      </c>
      <c r="C25" s="155"/>
      <c r="D25" s="156"/>
      <c r="E25" s="156"/>
      <c r="F25" s="156"/>
      <c r="G25" s="156"/>
      <c r="H25" s="156"/>
      <c r="I25" s="156"/>
      <c r="J25" s="156"/>
      <c r="K25" s="156"/>
      <c r="L25" s="156"/>
      <c r="M25" s="156"/>
      <c r="N25" s="156"/>
      <c r="O25" s="157"/>
    </row>
    <row r="26" spans="1:15" ht="33" customHeight="1">
      <c r="A26" s="68">
        <v>17</v>
      </c>
      <c r="B26" s="69" t="s">
        <v>157</v>
      </c>
      <c r="C26" s="155"/>
      <c r="D26" s="156"/>
      <c r="E26" s="156"/>
      <c r="F26" s="156"/>
      <c r="G26" s="156"/>
      <c r="H26" s="156"/>
      <c r="I26" s="156"/>
      <c r="J26" s="156"/>
      <c r="K26" s="156"/>
      <c r="L26" s="156"/>
      <c r="M26" s="156"/>
      <c r="N26" s="156"/>
      <c r="O26" s="157"/>
    </row>
    <row r="27" spans="1:15" ht="23.25" customHeight="1">
      <c r="A27" s="68">
        <v>18</v>
      </c>
      <c r="B27" s="73" t="s">
        <v>115</v>
      </c>
      <c r="C27" s="158"/>
      <c r="D27" s="159"/>
      <c r="E27" s="159"/>
      <c r="F27" s="159"/>
      <c r="G27" s="159"/>
      <c r="H27" s="159"/>
      <c r="I27" s="159"/>
      <c r="J27" s="159"/>
      <c r="K27" s="159"/>
      <c r="L27" s="159"/>
      <c r="M27" s="159"/>
      <c r="N27" s="159"/>
      <c r="O27" s="160"/>
    </row>
    <row r="28" spans="1:15" ht="33.75" customHeight="1">
      <c r="A28" s="78">
        <v>19</v>
      </c>
      <c r="B28" s="79" t="s">
        <v>158</v>
      </c>
      <c r="C28" s="80" t="s">
        <v>142</v>
      </c>
      <c r="D28" s="80" t="s">
        <v>142</v>
      </c>
      <c r="E28" s="80" t="s">
        <v>142</v>
      </c>
      <c r="F28" s="81">
        <v>1.23</v>
      </c>
      <c r="G28" s="81">
        <v>0.52</v>
      </c>
      <c r="H28" s="81">
        <v>1.01</v>
      </c>
      <c r="I28" s="81">
        <v>0.96</v>
      </c>
      <c r="J28" s="81">
        <v>0.95</v>
      </c>
      <c r="K28" s="81">
        <v>0.99</v>
      </c>
      <c r="L28" s="81">
        <v>0.49</v>
      </c>
      <c r="M28" s="81">
        <v>0.93</v>
      </c>
      <c r="N28" s="81">
        <v>0.93</v>
      </c>
      <c r="O28" s="81">
        <v>1.02</v>
      </c>
    </row>
    <row r="29" spans="1:15" ht="34.5" customHeight="1">
      <c r="A29" s="68">
        <v>20</v>
      </c>
      <c r="B29" s="69" t="s">
        <v>159</v>
      </c>
      <c r="C29" s="71"/>
      <c r="D29" s="71"/>
      <c r="E29" s="71"/>
      <c r="F29" s="71">
        <v>2975.1080999999999</v>
      </c>
      <c r="G29" s="71">
        <v>2737.3674999999998</v>
      </c>
      <c r="H29" s="71">
        <v>2476.7143000000001</v>
      </c>
      <c r="I29" s="83">
        <v>2226.8984</v>
      </c>
      <c r="J29" s="71">
        <v>1974.1606999999999</v>
      </c>
      <c r="K29" s="83">
        <v>1709.5035</v>
      </c>
      <c r="L29" s="83">
        <v>1446.6476</v>
      </c>
      <c r="M29" s="71">
        <v>1219.4244000000001</v>
      </c>
      <c r="N29" s="83">
        <v>953.9366</v>
      </c>
      <c r="O29" s="83">
        <v>694.78380000000004</v>
      </c>
    </row>
    <row r="30" spans="1:15" ht="19.5" customHeight="1">
      <c r="A30" s="68">
        <v>21</v>
      </c>
      <c r="B30" s="73" t="s">
        <v>116</v>
      </c>
      <c r="C30" s="71"/>
      <c r="D30" s="71"/>
      <c r="E30" s="71"/>
      <c r="F30" s="71">
        <v>1986.6867</v>
      </c>
      <c r="G30" s="71">
        <v>1986.6867</v>
      </c>
      <c r="H30" s="71">
        <v>1986.6867</v>
      </c>
      <c r="I30" s="71">
        <v>1986.6867</v>
      </c>
      <c r="J30" s="71">
        <v>1986.6867</v>
      </c>
      <c r="K30" s="71">
        <v>1986.6867</v>
      </c>
      <c r="L30" s="71">
        <v>1986.6867</v>
      </c>
      <c r="M30" s="71">
        <v>1986.6867</v>
      </c>
      <c r="N30" s="71">
        <v>1986.6867</v>
      </c>
      <c r="O30" s="71">
        <v>1986.6867</v>
      </c>
    </row>
    <row r="31" spans="1:15" ht="48.75" customHeight="1">
      <c r="A31" s="68">
        <v>22</v>
      </c>
      <c r="B31" s="69" t="s">
        <v>160</v>
      </c>
      <c r="C31" s="71"/>
      <c r="D31" s="71"/>
      <c r="E31" s="71"/>
      <c r="F31" s="83">
        <v>182.71960000000001</v>
      </c>
      <c r="G31" s="83">
        <v>202.0641</v>
      </c>
      <c r="H31" s="83">
        <v>220.59049999999999</v>
      </c>
      <c r="I31" s="83">
        <v>219.32380000000001</v>
      </c>
      <c r="J31" s="83">
        <v>219.71080000000001</v>
      </c>
      <c r="K31" s="83">
        <v>208.92699999999999</v>
      </c>
      <c r="L31" s="83">
        <v>213.43190000000001</v>
      </c>
      <c r="M31" s="83">
        <v>191.05770000000001</v>
      </c>
      <c r="N31" s="83">
        <v>191.81200000000001</v>
      </c>
      <c r="O31" s="83">
        <v>192.39689999999999</v>
      </c>
    </row>
    <row r="32" spans="1:15" ht="33.75" customHeight="1">
      <c r="A32" s="68">
        <v>23</v>
      </c>
      <c r="B32" s="69" t="s">
        <v>161</v>
      </c>
      <c r="C32" s="71"/>
      <c r="D32" s="71"/>
      <c r="E32" s="71"/>
      <c r="F32" s="71">
        <v>5110.3792000000003</v>
      </c>
      <c r="G32" s="71">
        <v>5116.0550000000003</v>
      </c>
      <c r="H32" s="71">
        <v>5121.1293999999998</v>
      </c>
      <c r="I32" s="71">
        <v>5137.6067000000003</v>
      </c>
      <c r="J32" s="71">
        <v>5151.9647999999997</v>
      </c>
      <c r="K32" s="71">
        <v>5154.7718999999997</v>
      </c>
      <c r="L32" s="71">
        <v>5159.5942999999997</v>
      </c>
      <c r="M32" s="71">
        <v>5201.2559000000001</v>
      </c>
      <c r="N32" s="71">
        <v>5205.8532999999998</v>
      </c>
      <c r="O32" s="83">
        <v>5217.1994999999997</v>
      </c>
    </row>
    <row r="33" spans="1:15" ht="34.5" customHeight="1">
      <c r="A33" s="68">
        <v>24</v>
      </c>
      <c r="B33" s="69" t="s">
        <v>162</v>
      </c>
      <c r="C33" s="71"/>
      <c r="D33" s="71"/>
      <c r="E33" s="71"/>
      <c r="F33" s="71"/>
      <c r="G33" s="71"/>
      <c r="H33" s="71"/>
      <c r="I33" s="71"/>
      <c r="J33" s="71"/>
      <c r="K33" s="71"/>
      <c r="L33" s="71"/>
      <c r="M33" s="71"/>
      <c r="N33" s="71"/>
      <c r="O33" s="71"/>
    </row>
    <row r="34" spans="1:15" ht="33.75" customHeight="1">
      <c r="A34" s="82"/>
      <c r="B34" s="69" t="s">
        <v>163</v>
      </c>
      <c r="C34" s="71"/>
      <c r="D34" s="71"/>
      <c r="E34" s="71"/>
      <c r="F34" s="71"/>
      <c r="G34" s="71"/>
      <c r="H34" s="71"/>
      <c r="I34" s="71"/>
      <c r="J34" s="71"/>
      <c r="K34" s="71"/>
      <c r="L34" s="71"/>
      <c r="M34" s="71"/>
      <c r="N34" s="71"/>
      <c r="O34" s="71"/>
    </row>
    <row r="35" spans="1:15" ht="20.100000000000001" customHeight="1">
      <c r="A35" s="82"/>
      <c r="B35" s="73" t="s">
        <v>117</v>
      </c>
      <c r="C35" s="71"/>
      <c r="D35" s="71"/>
      <c r="E35" s="71"/>
      <c r="F35" s="83">
        <v>273.57650000000001</v>
      </c>
      <c r="G35" s="83">
        <v>278.1361</v>
      </c>
      <c r="H35" s="83">
        <v>466.4939</v>
      </c>
      <c r="I35" s="83">
        <v>461.11</v>
      </c>
      <c r="J35" s="83">
        <v>455.8254</v>
      </c>
      <c r="K35" s="83">
        <v>391.15870000000001</v>
      </c>
      <c r="L35" s="83">
        <v>414.7407</v>
      </c>
      <c r="M35" s="83">
        <v>414.7407</v>
      </c>
      <c r="N35" s="83">
        <v>414.7407</v>
      </c>
      <c r="O35" s="83">
        <v>414.7407</v>
      </c>
    </row>
    <row r="36" spans="1:15" ht="20.100000000000001" customHeight="1">
      <c r="A36" s="82"/>
      <c r="B36" s="73" t="s">
        <v>118</v>
      </c>
      <c r="C36" s="71"/>
      <c r="D36" s="71"/>
      <c r="E36" s="71"/>
      <c r="F36" s="91">
        <v>0.14000000000000001</v>
      </c>
      <c r="G36" s="91">
        <v>0.14000000000000001</v>
      </c>
      <c r="H36" s="89">
        <v>0.23480999999999999</v>
      </c>
      <c r="I36" s="89">
        <v>0.2321</v>
      </c>
      <c r="J36" s="89">
        <v>0.22944000000000001</v>
      </c>
      <c r="K36" s="89">
        <v>0.19689000000000001</v>
      </c>
      <c r="L36" s="89">
        <v>0.20876</v>
      </c>
      <c r="M36" s="89">
        <v>0.20876</v>
      </c>
      <c r="N36" s="89">
        <v>0.20876</v>
      </c>
      <c r="O36" s="89">
        <v>0.20876</v>
      </c>
    </row>
    <row r="37" spans="1:15" ht="20.100000000000001" customHeight="1">
      <c r="A37" s="82"/>
      <c r="B37" s="73" t="s">
        <v>119</v>
      </c>
      <c r="C37" s="71"/>
      <c r="D37" s="71"/>
      <c r="E37" s="71"/>
      <c r="F37" s="71"/>
      <c r="G37" s="71"/>
      <c r="H37" s="71"/>
      <c r="I37" s="71"/>
      <c r="J37" s="71"/>
      <c r="K37" s="71"/>
      <c r="L37" s="71"/>
      <c r="M37" s="71"/>
      <c r="N37" s="71"/>
      <c r="O37" s="71"/>
    </row>
    <row r="38" spans="1:15" ht="20.100000000000001" customHeight="1">
      <c r="A38" s="82"/>
      <c r="B38" s="73" t="s">
        <v>117</v>
      </c>
      <c r="C38" s="71"/>
      <c r="D38" s="71"/>
      <c r="E38" s="71"/>
      <c r="F38" s="83">
        <v>239.66630000000001</v>
      </c>
      <c r="G38" s="71">
        <v>224.2501</v>
      </c>
      <c r="H38" s="83">
        <v>208.517</v>
      </c>
      <c r="I38" s="83">
        <v>185.53980000000001</v>
      </c>
      <c r="J38" s="83">
        <v>170.7816</v>
      </c>
      <c r="K38" s="83">
        <v>148.95310000000001</v>
      </c>
      <c r="L38" s="83">
        <v>127.5878</v>
      </c>
      <c r="M38" s="83">
        <v>107.0004</v>
      </c>
      <c r="N38" s="83">
        <v>88.303600000000003</v>
      </c>
      <c r="O38" s="83">
        <v>67.943399999999997</v>
      </c>
    </row>
    <row r="39" spans="1:15" ht="33" customHeight="1">
      <c r="A39" s="82"/>
      <c r="B39" s="69" t="s">
        <v>164</v>
      </c>
      <c r="C39" s="71"/>
      <c r="D39" s="71"/>
      <c r="E39" s="71"/>
      <c r="F39" s="88">
        <v>7.9000000000000001E-2</v>
      </c>
      <c r="G39" s="88">
        <v>7.85E-2</v>
      </c>
      <c r="H39" s="88">
        <v>0.08</v>
      </c>
      <c r="I39" s="88">
        <v>7.8899999999999998E-2</v>
      </c>
      <c r="J39" s="88">
        <v>8.1299999999999997E-2</v>
      </c>
      <c r="K39" s="88">
        <v>8.09E-2</v>
      </c>
      <c r="L39" s="88">
        <v>8.09E-2</v>
      </c>
      <c r="M39" s="88">
        <v>8.0269999999999994E-2</v>
      </c>
      <c r="N39" s="88">
        <v>8.1259999999999999E-2</v>
      </c>
      <c r="O39" s="88">
        <v>8.2419999999999993E-2</v>
      </c>
    </row>
    <row r="40" spans="1:15" ht="35.25" customHeight="1">
      <c r="A40" s="82"/>
      <c r="B40" s="69" t="s">
        <v>165</v>
      </c>
      <c r="C40" s="71"/>
      <c r="D40" s="71"/>
      <c r="E40" s="71"/>
      <c r="F40" s="71"/>
      <c r="G40" s="71"/>
      <c r="H40" s="71"/>
      <c r="I40" s="71"/>
      <c r="J40" s="71"/>
      <c r="K40" s="71"/>
      <c r="L40" s="71"/>
      <c r="M40" s="71"/>
      <c r="N40" s="71"/>
      <c r="O40" s="71"/>
    </row>
    <row r="41" spans="1:15" ht="20.100000000000001" customHeight="1">
      <c r="A41" s="82"/>
      <c r="B41" s="73" t="s">
        <v>117</v>
      </c>
      <c r="C41" s="71"/>
      <c r="D41" s="71"/>
      <c r="E41" s="71"/>
      <c r="F41" s="83">
        <f>143.3383+5.246</f>
        <v>148.58430000000001</v>
      </c>
      <c r="G41" s="83">
        <f>146.2645+97.1518</f>
        <v>243.41629999999998</v>
      </c>
      <c r="H41" s="83">
        <v>265.7278</v>
      </c>
      <c r="I41" s="83">
        <v>266.29309999999998</v>
      </c>
      <c r="J41" s="83">
        <v>267.09589999999997</v>
      </c>
      <c r="K41" s="83">
        <v>267.46429999999998</v>
      </c>
      <c r="L41" s="83">
        <v>267.67840000000001</v>
      </c>
      <c r="M41" s="83">
        <v>268.88470000000001</v>
      </c>
      <c r="N41" s="83">
        <v>270.08519999999999</v>
      </c>
      <c r="O41" s="83">
        <v>270.49900000000002</v>
      </c>
    </row>
    <row r="42" spans="1:15" ht="20.100000000000001" customHeight="1">
      <c r="A42" s="82"/>
      <c r="B42" s="73" t="s">
        <v>118</v>
      </c>
      <c r="C42" s="71"/>
      <c r="D42" s="71"/>
      <c r="E42" s="71"/>
      <c r="F42" s="88">
        <v>2.86E-2</v>
      </c>
      <c r="G42" s="88">
        <v>2.86E-2</v>
      </c>
      <c r="H42" s="89">
        <v>5.1909999999999998E-2</v>
      </c>
      <c r="I42" s="89">
        <v>5.1920000000000001E-2</v>
      </c>
      <c r="J42" s="89">
        <v>5.1920000000000001E-2</v>
      </c>
      <c r="K42" s="89">
        <v>5.1900000000000002E-2</v>
      </c>
      <c r="L42" s="89">
        <v>5.1900000000000002E-2</v>
      </c>
      <c r="M42" s="89">
        <v>5.1900000000000002E-2</v>
      </c>
      <c r="N42" s="89">
        <v>5.1900000000000002E-2</v>
      </c>
      <c r="O42" s="89">
        <v>5.1900000000000002E-2</v>
      </c>
    </row>
    <row r="43" spans="1:15" ht="20.100000000000001" customHeight="1">
      <c r="A43" s="82"/>
      <c r="B43" s="73" t="s">
        <v>120</v>
      </c>
      <c r="C43" s="71"/>
      <c r="D43" s="71"/>
      <c r="E43" s="71"/>
      <c r="F43" s="71"/>
      <c r="G43" s="71"/>
      <c r="H43" s="71"/>
      <c r="I43" s="71"/>
      <c r="J43" s="71"/>
      <c r="K43" s="71"/>
      <c r="L43" s="71"/>
      <c r="M43" s="71"/>
      <c r="N43" s="71"/>
      <c r="O43" s="71"/>
    </row>
    <row r="44" spans="1:15" ht="20.100000000000001" customHeight="1">
      <c r="A44" s="82"/>
      <c r="B44" s="73" t="s">
        <v>117</v>
      </c>
      <c r="C44" s="71"/>
      <c r="D44" s="71"/>
      <c r="E44" s="71"/>
      <c r="F44" s="83">
        <v>22.383199999999999</v>
      </c>
      <c r="G44" s="83">
        <v>24.752800000000001</v>
      </c>
      <c r="H44" s="83">
        <v>27.022300000000001</v>
      </c>
      <c r="I44" s="83">
        <v>26.8672</v>
      </c>
      <c r="J44" s="83">
        <v>26.9146</v>
      </c>
      <c r="K44" s="83">
        <v>25.593599999999999</v>
      </c>
      <c r="L44" s="83">
        <v>26.145399999999999</v>
      </c>
      <c r="M44" s="83">
        <v>25.7928</v>
      </c>
      <c r="N44" s="83">
        <v>25.894600000000001</v>
      </c>
      <c r="O44" s="83">
        <v>25.973600000000001</v>
      </c>
    </row>
    <row r="45" spans="1:15" ht="20.100000000000001" customHeight="1">
      <c r="A45" s="82"/>
      <c r="B45" s="73" t="s">
        <v>118</v>
      </c>
      <c r="C45" s="71"/>
      <c r="D45" s="71"/>
      <c r="E45" s="71"/>
      <c r="F45" s="88">
        <v>0.1225</v>
      </c>
      <c r="G45" s="88">
        <v>0.1225</v>
      </c>
      <c r="H45" s="88">
        <v>0.1225</v>
      </c>
      <c r="I45" s="88">
        <v>0.1225</v>
      </c>
      <c r="J45" s="88">
        <v>0.1225</v>
      </c>
      <c r="K45" s="88">
        <v>0.1225</v>
      </c>
      <c r="L45" s="88">
        <v>0.1225</v>
      </c>
      <c r="M45" s="88">
        <v>0.13500000000000001</v>
      </c>
      <c r="N45" s="88">
        <v>0.13500000000000001</v>
      </c>
      <c r="O45" s="88">
        <v>0.13500000000000001</v>
      </c>
    </row>
    <row r="46" spans="1:15" ht="48.75" customHeight="1">
      <c r="A46" s="82"/>
      <c r="B46" s="73" t="s">
        <v>102</v>
      </c>
      <c r="C46" s="71"/>
      <c r="D46" s="71"/>
      <c r="E46" s="71"/>
      <c r="F46" s="71"/>
      <c r="G46" s="71"/>
      <c r="H46" s="71"/>
      <c r="I46" s="71"/>
      <c r="J46" s="71"/>
      <c r="K46" s="71"/>
      <c r="L46" s="71"/>
      <c r="M46" s="71"/>
      <c r="N46" s="71"/>
      <c r="O46" s="71"/>
    </row>
    <row r="47" spans="1:15" ht="13.5" customHeight="1">
      <c r="A47" s="82"/>
      <c r="B47" s="73"/>
      <c r="C47" s="71"/>
      <c r="D47" s="71"/>
      <c r="E47" s="71"/>
      <c r="F47" s="71"/>
      <c r="G47" s="71"/>
      <c r="H47" s="71"/>
      <c r="I47" s="71"/>
      <c r="J47" s="71"/>
      <c r="K47" s="71"/>
      <c r="L47" s="71"/>
      <c r="M47" s="71"/>
      <c r="N47" s="71"/>
      <c r="O47" s="71"/>
    </row>
    <row r="48" spans="1:15" ht="20.100000000000001" customHeight="1">
      <c r="A48" s="82"/>
      <c r="B48" s="73" t="s">
        <v>117</v>
      </c>
      <c r="C48" s="71"/>
      <c r="D48" s="71"/>
      <c r="E48" s="71"/>
      <c r="F48" s="83">
        <v>74.928600000000003</v>
      </c>
      <c r="G48" s="83">
        <v>79.224500000000006</v>
      </c>
      <c r="H48" s="83">
        <v>148.2424</v>
      </c>
      <c r="I48" s="83">
        <v>156.72190000000001</v>
      </c>
      <c r="J48" s="83">
        <v>165.68639999999999</v>
      </c>
      <c r="K48" s="83">
        <v>175.1636</v>
      </c>
      <c r="L48" s="83">
        <v>185.18299999999999</v>
      </c>
      <c r="M48" s="71">
        <v>137.46969999999999</v>
      </c>
      <c r="N48" s="83">
        <v>146.60319999999999</v>
      </c>
      <c r="O48" s="83">
        <v>156.34360000000001</v>
      </c>
    </row>
    <row r="49" spans="1:16" ht="20.100000000000001" customHeight="1">
      <c r="A49" s="82"/>
      <c r="B49" s="73" t="s">
        <v>118</v>
      </c>
      <c r="C49" s="71"/>
      <c r="D49" s="71"/>
      <c r="E49" s="71"/>
      <c r="F49" s="71"/>
      <c r="G49" s="71"/>
      <c r="H49" s="71"/>
      <c r="I49" s="71"/>
      <c r="J49" s="71"/>
      <c r="K49" s="71"/>
      <c r="L49" s="71"/>
      <c r="M49" s="71"/>
      <c r="N49" s="71"/>
      <c r="O49" s="71"/>
    </row>
    <row r="50" spans="1:16" ht="31.5" customHeight="1">
      <c r="A50" s="82"/>
      <c r="B50" s="73" t="s">
        <v>121</v>
      </c>
      <c r="C50" s="170" t="s">
        <v>129</v>
      </c>
      <c r="D50" s="171"/>
      <c r="E50" s="171"/>
      <c r="F50" s="171"/>
      <c r="G50" s="171"/>
      <c r="H50" s="171"/>
      <c r="I50" s="171"/>
      <c r="J50" s="171"/>
      <c r="K50" s="171"/>
      <c r="L50" s="171"/>
      <c r="M50" s="171"/>
      <c r="N50" s="171"/>
      <c r="O50" s="172"/>
    </row>
    <row r="51" spans="1:16" ht="20.100000000000001" customHeight="1">
      <c r="A51" s="68">
        <v>25</v>
      </c>
      <c r="B51" s="73" t="s">
        <v>168</v>
      </c>
      <c r="C51" s="71"/>
      <c r="D51" s="71"/>
      <c r="E51" s="71"/>
      <c r="F51" s="83">
        <f t="shared" ref="F51:G51" si="0">F35+F38+F41+F44+F48</f>
        <v>759.13889999999992</v>
      </c>
      <c r="G51" s="83">
        <f t="shared" si="0"/>
        <v>849.77980000000002</v>
      </c>
      <c r="H51" s="83">
        <f>H35+H38+H41+H44+H48</f>
        <v>1116.0034000000001</v>
      </c>
      <c r="I51" s="83">
        <f t="shared" ref="I51:J51" si="1">I35+I38+I41+I44+I48</f>
        <v>1096.5320000000002</v>
      </c>
      <c r="J51" s="83">
        <f t="shared" si="1"/>
        <v>1086.3038999999999</v>
      </c>
      <c r="K51" s="83">
        <f>K35+K38+K41+K44+K48</f>
        <v>1008.3333</v>
      </c>
      <c r="L51" s="83">
        <f>L35+L38+L41+L44+L48</f>
        <v>1021.3353</v>
      </c>
      <c r="M51" s="83">
        <f t="shared" ref="M51:O51" si="2">M35+M38+M41+M44+M48</f>
        <v>953.88829999999996</v>
      </c>
      <c r="N51" s="83">
        <f t="shared" si="2"/>
        <v>945.62729999999999</v>
      </c>
      <c r="O51" s="83">
        <f t="shared" si="2"/>
        <v>935.50030000000004</v>
      </c>
      <c r="P51" s="90">
        <v>1657.8481919999999</v>
      </c>
    </row>
    <row r="52" spans="1:16" ht="20.100000000000001" customHeight="1">
      <c r="A52" s="68">
        <v>26</v>
      </c>
      <c r="B52" s="73" t="s">
        <v>122</v>
      </c>
      <c r="C52" s="71"/>
      <c r="D52" s="71"/>
      <c r="E52" s="71"/>
      <c r="F52" s="83">
        <f t="shared" ref="F52" si="3">F53/2</f>
        <v>2.2895308016236022</v>
      </c>
      <c r="G52" s="83">
        <f t="shared" ref="G52" si="4">G53/2</f>
        <v>2.5628999208149454</v>
      </c>
      <c r="H52" s="83">
        <f t="shared" ref="H52:J52" si="5">H53/2</f>
        <v>3.3658190339299776</v>
      </c>
      <c r="I52" s="83">
        <f t="shared" si="5"/>
        <v>3.3070941154061959</v>
      </c>
      <c r="J52" s="83">
        <f t="shared" si="5"/>
        <v>3.2762465985787919</v>
      </c>
      <c r="K52" s="83">
        <f>K53/2</f>
        <v>3.0410905680801927</v>
      </c>
      <c r="L52" s="83">
        <f>L53/2</f>
        <v>3.0803040499380052</v>
      </c>
      <c r="M52" s="83">
        <f t="shared" ref="M52:O52" si="6">M53/2</f>
        <v>2.8768867517635779</v>
      </c>
      <c r="N52" s="83">
        <f t="shared" si="6"/>
        <v>2.8519719253040026</v>
      </c>
      <c r="O52" s="83">
        <f t="shared" si="6"/>
        <v>2.8214293217988446</v>
      </c>
    </row>
    <row r="53" spans="1:16" ht="20.100000000000001" customHeight="1">
      <c r="A53" s="68">
        <v>27</v>
      </c>
      <c r="B53" s="73" t="s">
        <v>123</v>
      </c>
      <c r="C53" s="71"/>
      <c r="D53" s="71"/>
      <c r="E53" s="71"/>
      <c r="F53" s="83">
        <f t="shared" ref="F53:G53" si="7">F51*10/$P$51</f>
        <v>4.5790616032472045</v>
      </c>
      <c r="G53" s="83">
        <f t="shared" si="7"/>
        <v>5.1257998416298909</v>
      </c>
      <c r="H53" s="83">
        <f t="shared" ref="H53:J53" si="8">H51*10/$P$51</f>
        <v>6.7316380678599552</v>
      </c>
      <c r="I53" s="83">
        <f t="shared" si="8"/>
        <v>6.6141882308123918</v>
      </c>
      <c r="J53" s="83">
        <f t="shared" si="8"/>
        <v>6.5524931971575837</v>
      </c>
      <c r="K53" s="83">
        <f>K51*10/$P$51</f>
        <v>6.0821811361603855</v>
      </c>
      <c r="L53" s="83">
        <f>L51*10/$P$51</f>
        <v>6.1606080998760104</v>
      </c>
      <c r="M53" s="83">
        <f t="shared" ref="M53:O53" si="9">M51*10/$P$51</f>
        <v>5.7537735035271558</v>
      </c>
      <c r="N53" s="83">
        <f t="shared" si="9"/>
        <v>5.7039438506080051</v>
      </c>
      <c r="O53" s="83">
        <f t="shared" si="9"/>
        <v>5.6428586435976893</v>
      </c>
    </row>
    <row r="54" spans="1:16" ht="32.25" customHeight="1">
      <c r="A54" s="68">
        <v>28</v>
      </c>
      <c r="B54" s="69" t="s">
        <v>166</v>
      </c>
      <c r="C54" s="83"/>
      <c r="D54" s="83"/>
      <c r="E54" s="83"/>
      <c r="F54" s="83">
        <v>577.99274760000003</v>
      </c>
      <c r="G54" s="83">
        <v>700.57723910000004</v>
      </c>
      <c r="H54" s="83">
        <v>1810.7975469</v>
      </c>
      <c r="I54" s="83">
        <v>1062.0498837</v>
      </c>
      <c r="J54" s="83">
        <v>1538.7596324000001</v>
      </c>
      <c r="K54" s="83">
        <v>1141.0492277999999</v>
      </c>
      <c r="L54" s="83">
        <v>1187.0961817</v>
      </c>
      <c r="M54" s="83">
        <v>1201.7048189</v>
      </c>
      <c r="N54" s="83">
        <v>1247.3805973999999</v>
      </c>
      <c r="O54" s="83">
        <v>1157.9679291</v>
      </c>
    </row>
    <row r="55" spans="1:16" ht="30.75" customHeight="1">
      <c r="A55" s="68">
        <v>29</v>
      </c>
      <c r="B55" s="73" t="s">
        <v>177</v>
      </c>
      <c r="C55" s="71"/>
      <c r="D55" s="71"/>
      <c r="E55" s="71"/>
      <c r="F55" s="71"/>
      <c r="G55" s="71"/>
      <c r="H55" s="71"/>
      <c r="I55" s="71"/>
      <c r="J55" s="71"/>
      <c r="K55" s="71"/>
      <c r="L55" s="71"/>
      <c r="M55" s="71"/>
      <c r="N55" s="71"/>
      <c r="O55" s="71"/>
    </row>
    <row r="56" spans="1:16" ht="33" customHeight="1">
      <c r="A56" s="68">
        <v>30</v>
      </c>
      <c r="B56" s="73" t="s">
        <v>176</v>
      </c>
      <c r="C56" s="83"/>
      <c r="D56" s="83"/>
      <c r="E56" s="83"/>
      <c r="F56" s="83">
        <v>102.52421641152095</v>
      </c>
      <c r="G56" s="83">
        <v>150.79584070000001</v>
      </c>
      <c r="H56" s="83">
        <v>1171.390928</v>
      </c>
      <c r="I56" s="83">
        <v>759.53315269999996</v>
      </c>
      <c r="J56" s="83">
        <v>928.20206350000001</v>
      </c>
      <c r="K56" s="83">
        <v>524.83495670000002</v>
      </c>
      <c r="L56" s="83">
        <v>505.7704938</v>
      </c>
      <c r="M56" s="83">
        <v>463.72624710000002</v>
      </c>
      <c r="N56" s="83">
        <v>520.44633999999996</v>
      </c>
      <c r="O56" s="83">
        <v>526.67100459999995</v>
      </c>
    </row>
    <row r="57" spans="1:16" ht="20.100000000000001" customHeight="1">
      <c r="A57" s="68">
        <v>31</v>
      </c>
      <c r="B57" s="73" t="s">
        <v>124</v>
      </c>
      <c r="C57" s="80" t="s">
        <v>142</v>
      </c>
      <c r="D57" s="80" t="s">
        <v>142</v>
      </c>
      <c r="E57" s="83">
        <f>E14</f>
        <v>46.765000000000001</v>
      </c>
      <c r="F57" s="83">
        <v>36.50595070000827</v>
      </c>
      <c r="G57" s="83">
        <v>8.7208786000023792</v>
      </c>
      <c r="H57" s="83">
        <v>3.4515820905994588</v>
      </c>
      <c r="I57" s="83">
        <v>16.105549136863374</v>
      </c>
      <c r="J57" s="83">
        <v>13.138833664281265</v>
      </c>
      <c r="K57" s="83">
        <v>9.2641301018577451</v>
      </c>
      <c r="L57" s="83">
        <v>4.3722622967220559</v>
      </c>
      <c r="M57" s="83">
        <v>46.416365738549302</v>
      </c>
      <c r="N57" s="83">
        <v>57.314699110158017</v>
      </c>
      <c r="O57" s="83">
        <v>59.585782326349545</v>
      </c>
    </row>
    <row r="58" spans="1:16" ht="20.100000000000001" customHeight="1">
      <c r="A58" s="68">
        <v>32</v>
      </c>
      <c r="B58" s="73" t="s">
        <v>125</v>
      </c>
      <c r="C58" s="71"/>
      <c r="D58" s="71"/>
      <c r="E58" s="71"/>
      <c r="F58" s="71"/>
      <c r="G58" s="71"/>
      <c r="H58" s="71"/>
      <c r="I58" s="71"/>
      <c r="J58" s="71"/>
      <c r="K58" s="71"/>
      <c r="L58" s="71"/>
      <c r="M58" s="71"/>
      <c r="N58" s="71"/>
      <c r="O58" s="71"/>
    </row>
    <row r="59" spans="1:16" ht="31.5" customHeight="1">
      <c r="A59" s="68">
        <v>33</v>
      </c>
      <c r="B59" s="73" t="s">
        <v>126</v>
      </c>
      <c r="C59" s="71"/>
      <c r="D59" s="71"/>
      <c r="E59" s="71"/>
      <c r="F59" s="83">
        <v>20.66</v>
      </c>
      <c r="G59" s="83">
        <v>40.087000000000003</v>
      </c>
      <c r="H59" s="83">
        <v>33.479999999999997</v>
      </c>
      <c r="I59" s="83">
        <v>29.7261734</v>
      </c>
      <c r="J59" s="83">
        <v>0.18895819999999999</v>
      </c>
      <c r="K59" s="83">
        <v>24.370843199999999</v>
      </c>
      <c r="L59" s="83">
        <v>10.763424199999999</v>
      </c>
      <c r="M59" s="83">
        <v>12.932299499999999</v>
      </c>
      <c r="N59" s="83">
        <v>11.852575699999999</v>
      </c>
      <c r="O59" s="83">
        <v>10.7550858</v>
      </c>
    </row>
    <row r="60" spans="1:16" customFormat="1" ht="17.25" customHeight="1">
      <c r="A60" s="151" t="s">
        <v>169</v>
      </c>
      <c r="B60" s="151"/>
      <c r="C60" s="85"/>
      <c r="D60" s="85"/>
      <c r="E60" s="85"/>
      <c r="F60" s="85"/>
      <c r="G60" s="85"/>
      <c r="H60" s="85"/>
      <c r="I60" s="85"/>
      <c r="J60" s="85"/>
      <c r="K60" s="85"/>
      <c r="L60" s="85"/>
      <c r="M60" s="85"/>
      <c r="N60" s="85"/>
      <c r="O60" s="85"/>
    </row>
    <row r="61" spans="1:16" customFormat="1" ht="18" customHeight="1">
      <c r="A61" s="86" t="s">
        <v>174</v>
      </c>
      <c r="B61" s="87"/>
      <c r="C61" s="85"/>
      <c r="D61" s="85"/>
      <c r="E61" s="85"/>
      <c r="F61" s="85"/>
      <c r="G61" s="85"/>
      <c r="H61" s="85"/>
      <c r="I61" s="85"/>
      <c r="J61" s="85"/>
      <c r="K61" s="85"/>
      <c r="L61" s="85"/>
      <c r="M61" s="85"/>
      <c r="N61" s="85"/>
      <c r="O61" s="85"/>
    </row>
    <row r="62" spans="1:16" customFormat="1" ht="18" customHeight="1">
      <c r="A62" s="86" t="s">
        <v>170</v>
      </c>
      <c r="B62" s="87"/>
      <c r="C62" s="85"/>
      <c r="D62" s="85"/>
      <c r="E62" s="85"/>
      <c r="F62" s="85"/>
      <c r="G62" s="85"/>
      <c r="H62" s="85"/>
      <c r="I62" s="85"/>
      <c r="J62" s="85"/>
      <c r="K62" s="85"/>
      <c r="L62" s="85"/>
      <c r="M62" s="85"/>
      <c r="N62" s="85"/>
      <c r="O62" s="85"/>
    </row>
    <row r="63" spans="1:16" customFormat="1" ht="16.5" customHeight="1">
      <c r="A63" s="86" t="s">
        <v>171</v>
      </c>
      <c r="B63" s="87"/>
      <c r="C63" s="85"/>
      <c r="D63" s="85"/>
      <c r="E63" s="85"/>
      <c r="F63" s="85"/>
      <c r="G63" s="85"/>
      <c r="H63" s="85"/>
      <c r="I63" s="85"/>
      <c r="J63" s="85"/>
      <c r="K63" s="85"/>
      <c r="L63" s="85"/>
      <c r="M63" s="85"/>
      <c r="N63" s="85"/>
      <c r="O63" s="85"/>
    </row>
    <row r="64" spans="1:16" customFormat="1" ht="17.25" customHeight="1">
      <c r="A64" s="86" t="s">
        <v>172</v>
      </c>
      <c r="B64" s="87"/>
      <c r="C64" s="85"/>
      <c r="D64" s="85"/>
      <c r="E64" s="85"/>
      <c r="F64" s="85"/>
      <c r="G64" s="85"/>
      <c r="H64" s="85"/>
      <c r="I64" s="85"/>
      <c r="J64" s="85"/>
      <c r="K64" s="85"/>
      <c r="L64" s="85"/>
      <c r="M64" s="85"/>
      <c r="N64" s="85"/>
      <c r="O64" s="85"/>
    </row>
    <row r="65" spans="1:15" customFormat="1" ht="18.75" customHeight="1">
      <c r="A65" s="150" t="s">
        <v>175</v>
      </c>
      <c r="B65" s="150"/>
      <c r="C65" s="150"/>
      <c r="D65" s="150"/>
      <c r="E65" s="150"/>
      <c r="F65" s="150"/>
      <c r="G65" s="150"/>
      <c r="H65" s="150"/>
      <c r="I65" s="150"/>
      <c r="J65" s="150"/>
      <c r="K65" s="150"/>
      <c r="L65" s="150"/>
      <c r="M65" s="150"/>
      <c r="N65" s="150"/>
      <c r="O65" s="150"/>
    </row>
    <row r="66" spans="1:15" customFormat="1" ht="36" customHeight="1">
      <c r="A66" s="150" t="s">
        <v>178</v>
      </c>
      <c r="B66" s="150"/>
      <c r="C66" s="150"/>
      <c r="D66" s="150"/>
      <c r="E66" s="150"/>
      <c r="F66" s="150"/>
      <c r="G66" s="150"/>
      <c r="H66" s="150"/>
      <c r="I66" s="150"/>
      <c r="J66" s="150"/>
      <c r="K66" s="150"/>
      <c r="L66" s="150"/>
      <c r="M66" s="150"/>
      <c r="N66" s="150"/>
      <c r="O66" s="150"/>
    </row>
    <row r="67" spans="1:15" ht="15">
      <c r="A67" s="84" t="s">
        <v>144</v>
      </c>
      <c r="B67" s="65"/>
      <c r="C67" s="65"/>
      <c r="D67" s="65"/>
      <c r="E67" s="65"/>
      <c r="F67" s="65"/>
      <c r="G67" s="65"/>
      <c r="H67" s="65"/>
      <c r="I67" s="65"/>
      <c r="J67" s="65"/>
      <c r="K67" s="65"/>
      <c r="L67" s="65"/>
      <c r="M67" s="65"/>
      <c r="N67" s="65"/>
      <c r="O67" s="65"/>
    </row>
    <row r="68" spans="1:15" ht="15">
      <c r="A68" s="65" t="s">
        <v>167</v>
      </c>
      <c r="B68" s="65"/>
      <c r="C68" s="65"/>
      <c r="D68" s="65"/>
      <c r="E68" s="65"/>
      <c r="F68" s="65"/>
      <c r="G68" s="65"/>
      <c r="H68" s="65"/>
      <c r="I68" s="65"/>
      <c r="J68" s="65"/>
      <c r="K68" s="65"/>
      <c r="L68" s="65"/>
      <c r="M68" s="65"/>
      <c r="N68" s="65"/>
      <c r="O68" s="65"/>
    </row>
    <row r="69" spans="1:15" ht="15">
      <c r="A69" s="84" t="s">
        <v>145</v>
      </c>
      <c r="B69" s="65"/>
      <c r="C69" s="65"/>
      <c r="D69" s="65"/>
      <c r="E69" s="65"/>
      <c r="F69" s="65"/>
      <c r="G69" s="65"/>
      <c r="H69" s="65"/>
      <c r="I69" s="65"/>
      <c r="J69" s="65"/>
      <c r="K69" s="65"/>
      <c r="L69" s="65"/>
      <c r="M69" s="65"/>
      <c r="N69" s="65"/>
      <c r="O69" s="65"/>
    </row>
    <row r="70" spans="1:15" ht="15">
      <c r="A70" s="84" t="s">
        <v>146</v>
      </c>
      <c r="B70" s="65"/>
      <c r="C70" s="65"/>
      <c r="D70" s="65"/>
      <c r="E70" s="65"/>
      <c r="F70" s="65"/>
      <c r="G70" s="65"/>
      <c r="H70" s="65"/>
      <c r="I70" s="65"/>
      <c r="J70" s="65"/>
      <c r="K70" s="65"/>
      <c r="L70" s="65"/>
      <c r="M70" s="65"/>
      <c r="N70" s="65"/>
      <c r="O70" s="65"/>
    </row>
    <row r="71" spans="1:15">
      <c r="A71" s="47"/>
    </row>
  </sheetData>
  <mergeCells count="16">
    <mergeCell ref="A66:O66"/>
    <mergeCell ref="A60:B60"/>
    <mergeCell ref="A65:O65"/>
    <mergeCell ref="C15:O27"/>
    <mergeCell ref="A3:B3"/>
    <mergeCell ref="C3:O3"/>
    <mergeCell ref="A4:B4"/>
    <mergeCell ref="C4:O4"/>
    <mergeCell ref="A5:B5"/>
    <mergeCell ref="C5:O5"/>
    <mergeCell ref="A6:E6"/>
    <mergeCell ref="A7:B7"/>
    <mergeCell ref="C7:O7"/>
    <mergeCell ref="A8:B8"/>
    <mergeCell ref="C8:O8"/>
    <mergeCell ref="C50:O50"/>
  </mergeCells>
  <pageMargins left="0.47244094488188981" right="0.19685039370078741" top="0.55118110236220474"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dimension ref="A2:P48"/>
  <sheetViews>
    <sheetView tabSelected="1" view="pageBreakPreview" zoomScaleNormal="100" zoomScaleSheetLayoutView="100" workbookViewId="0">
      <pane xSplit="2" ySplit="8" topLeftCell="C39" activePane="bottomRight" state="frozen"/>
      <selection activeCell="B42" sqref="B42"/>
      <selection pane="topRight" activeCell="B42" sqref="B42"/>
      <selection pane="bottomLeft" activeCell="B42" sqref="B42"/>
      <selection pane="bottomRight" activeCell="B42" sqref="B42"/>
    </sheetView>
  </sheetViews>
  <sheetFormatPr defaultRowHeight="12.75"/>
  <cols>
    <col min="1" max="1" width="7.83203125" style="173" customWidth="1"/>
    <col min="2" max="2" width="34.83203125" style="175" customWidth="1"/>
    <col min="3" max="3" width="16.33203125" style="175" customWidth="1"/>
    <col min="4" max="4" width="16.5" style="175" hidden="1" customWidth="1"/>
    <col min="5" max="5" width="17.33203125" style="175" hidden="1" customWidth="1"/>
    <col min="6" max="7" width="14.33203125" style="175" hidden="1" customWidth="1"/>
    <col min="8" max="8" width="17" style="175" hidden="1" customWidth="1"/>
    <col min="9" max="9" width="16.33203125" style="175" customWidth="1"/>
    <col min="10" max="10" width="14.33203125" style="175" hidden="1" customWidth="1"/>
    <col min="11" max="12" width="13.1640625" style="175" hidden="1" customWidth="1"/>
    <col min="13" max="13" width="16.1640625" style="175" hidden="1" customWidth="1"/>
    <col min="14" max="14" width="14.33203125" style="175" hidden="1" customWidth="1"/>
    <col min="15" max="15" width="9.6640625" style="175" customWidth="1"/>
    <col min="16" max="16" width="54.1640625" style="175" customWidth="1"/>
    <col min="17" max="43" width="2.33203125" style="175" bestFit="1" customWidth="1"/>
    <col min="44" max="16384" width="9.33203125" style="175"/>
  </cols>
  <sheetData>
    <row r="2" spans="1:16" ht="16.5" customHeight="1">
      <c r="B2" s="174" t="s">
        <v>179</v>
      </c>
      <c r="C2" s="174"/>
      <c r="D2" s="174"/>
      <c r="E2" s="174"/>
      <c r="F2" s="174"/>
      <c r="G2" s="174"/>
      <c r="H2" s="174"/>
      <c r="I2" s="174"/>
      <c r="J2" s="174"/>
      <c r="K2" s="174"/>
      <c r="L2" s="174"/>
      <c r="M2" s="174"/>
      <c r="N2" s="174"/>
      <c r="O2" s="174"/>
      <c r="P2" s="174"/>
    </row>
    <row r="3" spans="1:16" ht="18.75" customHeight="1">
      <c r="B3" s="176" t="s">
        <v>180</v>
      </c>
      <c r="C3" s="176"/>
      <c r="D3" s="176"/>
      <c r="E3" s="176"/>
      <c r="F3" s="176"/>
      <c r="G3" s="176"/>
      <c r="H3" s="176"/>
      <c r="I3" s="176"/>
      <c r="J3" s="176"/>
      <c r="K3" s="176"/>
      <c r="L3" s="176"/>
      <c r="M3" s="176"/>
      <c r="N3" s="176"/>
      <c r="O3" s="176"/>
      <c r="P3" s="176"/>
    </row>
    <row r="4" spans="1:16" ht="4.5" customHeight="1">
      <c r="B4" s="177"/>
      <c r="C4" s="178"/>
      <c r="D4" s="178"/>
      <c r="E4" s="178"/>
      <c r="F4" s="178"/>
      <c r="G4" s="178"/>
      <c r="H4" s="179"/>
    </row>
    <row r="5" spans="1:16" ht="13.5" customHeight="1">
      <c r="B5" s="176" t="s">
        <v>181</v>
      </c>
      <c r="C5" s="176"/>
      <c r="D5" s="176"/>
      <c r="E5" s="176"/>
      <c r="F5" s="176"/>
      <c r="G5" s="176"/>
      <c r="H5" s="176"/>
      <c r="I5" s="176"/>
      <c r="J5" s="176"/>
      <c r="K5" s="176"/>
      <c r="L5" s="176"/>
      <c r="M5" s="176"/>
      <c r="N5" s="176"/>
      <c r="O5" s="176"/>
      <c r="P5" s="176"/>
    </row>
    <row r="6" spans="1:16" ht="15">
      <c r="B6" s="180"/>
      <c r="C6" s="181"/>
      <c r="D6" s="181"/>
      <c r="E6" s="181"/>
      <c r="F6" s="181"/>
      <c r="G6" s="181"/>
      <c r="H6" s="182"/>
    </row>
    <row r="7" spans="1:16" ht="6.75" customHeight="1"/>
    <row r="8" spans="1:16" ht="57.75" customHeight="1">
      <c r="A8" s="183" t="s">
        <v>182</v>
      </c>
      <c r="B8" s="183" t="s">
        <v>183</v>
      </c>
      <c r="C8" s="184" t="s">
        <v>63</v>
      </c>
      <c r="D8" s="184" t="s">
        <v>184</v>
      </c>
      <c r="E8" s="184" t="s">
        <v>185</v>
      </c>
      <c r="F8" s="184" t="s">
        <v>186</v>
      </c>
      <c r="G8" s="184" t="s">
        <v>187</v>
      </c>
      <c r="H8" s="184" t="s">
        <v>188</v>
      </c>
      <c r="I8" s="184" t="s">
        <v>64</v>
      </c>
      <c r="J8" s="185" t="s">
        <v>189</v>
      </c>
      <c r="K8" s="185" t="s">
        <v>190</v>
      </c>
      <c r="L8" s="184" t="s">
        <v>191</v>
      </c>
      <c r="M8" s="184" t="s">
        <v>192</v>
      </c>
      <c r="N8" s="184" t="s">
        <v>193</v>
      </c>
      <c r="O8" s="186" t="s">
        <v>194</v>
      </c>
      <c r="P8" s="187" t="s">
        <v>195</v>
      </c>
    </row>
    <row r="9" spans="1:16">
      <c r="A9" s="188" t="s">
        <v>196</v>
      </c>
      <c r="B9" s="188">
        <v>1</v>
      </c>
      <c r="C9" s="188"/>
      <c r="D9" s="188"/>
      <c r="E9" s="188"/>
      <c r="F9" s="188"/>
      <c r="G9" s="188"/>
      <c r="H9" s="189"/>
      <c r="I9" s="189"/>
      <c r="J9" s="189"/>
      <c r="K9" s="189"/>
      <c r="L9" s="189"/>
      <c r="M9" s="189"/>
      <c r="N9" s="189"/>
      <c r="O9" s="189"/>
      <c r="P9" s="189"/>
    </row>
    <row r="10" spans="1:16">
      <c r="A10" s="188" t="s">
        <v>197</v>
      </c>
      <c r="B10" s="190" t="s">
        <v>198</v>
      </c>
      <c r="C10" s="189"/>
      <c r="D10" s="189"/>
      <c r="E10" s="189"/>
      <c r="F10" s="189"/>
      <c r="G10" s="189"/>
      <c r="H10" s="189"/>
      <c r="I10" s="189"/>
      <c r="J10" s="189"/>
      <c r="K10" s="189"/>
      <c r="L10" s="189"/>
      <c r="M10" s="189"/>
      <c r="N10" s="189"/>
      <c r="O10" s="189"/>
      <c r="P10" s="189"/>
    </row>
    <row r="11" spans="1:16" ht="55.5" customHeight="1">
      <c r="A11" s="188">
        <v>1</v>
      </c>
      <c r="B11" s="190" t="s">
        <v>199</v>
      </c>
      <c r="C11" s="191">
        <v>44528904</v>
      </c>
      <c r="D11" s="191"/>
      <c r="E11" s="191"/>
      <c r="F11" s="191"/>
      <c r="G11" s="191"/>
      <c r="H11" s="191"/>
      <c r="I11" s="191">
        <v>34093306</v>
      </c>
      <c r="J11" s="191">
        <f>[1]Annexure_Final!Z1578</f>
        <v>0</v>
      </c>
      <c r="K11" s="191">
        <f>[1]Annexure_Final!AA1578</f>
        <v>0</v>
      </c>
      <c r="L11" s="191">
        <f>[1]Annexure_Final!AB1578</f>
        <v>0</v>
      </c>
      <c r="M11" s="191">
        <f>[1]Annexure_Final!AC1578</f>
        <v>0</v>
      </c>
      <c r="N11" s="191">
        <f>[1]Annexure_Final!AD1578</f>
        <v>0</v>
      </c>
      <c r="O11" s="189">
        <f>ROUNDUP(((I11-C11)/C11)*100,2)</f>
        <v>-23.44</v>
      </c>
      <c r="P11" s="189" t="s">
        <v>200</v>
      </c>
    </row>
    <row r="12" spans="1:16">
      <c r="A12" s="188"/>
      <c r="B12" s="190"/>
      <c r="C12" s="191">
        <v>0</v>
      </c>
      <c r="D12" s="191"/>
      <c r="E12" s="191"/>
      <c r="F12" s="191"/>
      <c r="G12" s="191"/>
      <c r="H12" s="191"/>
      <c r="I12" s="191">
        <v>0</v>
      </c>
      <c r="J12" s="189"/>
      <c r="K12" s="189"/>
      <c r="L12" s="189"/>
      <c r="M12" s="189"/>
      <c r="N12" s="189"/>
      <c r="O12" s="189"/>
      <c r="P12" s="189"/>
    </row>
    <row r="13" spans="1:16">
      <c r="A13" s="188">
        <v>2</v>
      </c>
      <c r="B13" s="190" t="s">
        <v>201</v>
      </c>
      <c r="C13" s="191">
        <v>0</v>
      </c>
      <c r="D13" s="191"/>
      <c r="E13" s="191"/>
      <c r="F13" s="191"/>
      <c r="G13" s="191"/>
      <c r="H13" s="191"/>
      <c r="I13" s="191">
        <v>0</v>
      </c>
      <c r="J13" s="189"/>
      <c r="K13" s="189"/>
      <c r="L13" s="189"/>
      <c r="M13" s="189"/>
      <c r="N13" s="189"/>
      <c r="O13" s="189"/>
      <c r="P13" s="189"/>
    </row>
    <row r="14" spans="1:16" ht="108.75" customHeight="1">
      <c r="A14" s="188">
        <v>2.1</v>
      </c>
      <c r="B14" s="190" t="s">
        <v>202</v>
      </c>
      <c r="C14" s="191">
        <v>10004347</v>
      </c>
      <c r="D14" s="191"/>
      <c r="E14" s="191"/>
      <c r="F14" s="191"/>
      <c r="G14" s="191"/>
      <c r="H14" s="191"/>
      <c r="I14" s="191">
        <v>17812536</v>
      </c>
      <c r="J14" s="191">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K14" s="191">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L14" s="191">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M14" s="191">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N14" s="191">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O14" s="189">
        <f>ROUNDUP(((I14-C14)/C14)*100,2)</f>
        <v>78.050000000000011</v>
      </c>
      <c r="P14" s="189" t="s">
        <v>203</v>
      </c>
    </row>
    <row r="15" spans="1:16" ht="90.75" customHeight="1">
      <c r="A15" s="188">
        <v>2.2000000000000002</v>
      </c>
      <c r="B15" s="190" t="s">
        <v>204</v>
      </c>
      <c r="C15" s="191">
        <v>111386802</v>
      </c>
      <c r="D15" s="191"/>
      <c r="E15" s="191"/>
      <c r="F15" s="191"/>
      <c r="G15" s="191"/>
      <c r="H15" s="191"/>
      <c r="I15" s="191">
        <v>132475698</v>
      </c>
      <c r="J15" s="192" t="e">
        <f>#REF!-J14</f>
        <v>#REF!</v>
      </c>
      <c r="K15" s="192" t="e">
        <f>#REF!-K14</f>
        <v>#REF!</v>
      </c>
      <c r="L15" s="192" t="e">
        <f>#REF!-L14</f>
        <v>#REF!</v>
      </c>
      <c r="M15" s="192" t="e">
        <f>#REF!-M14</f>
        <v>#REF!</v>
      </c>
      <c r="N15" s="192" t="e">
        <f>#REF!-N14</f>
        <v>#REF!</v>
      </c>
      <c r="O15" s="189">
        <f>ROUNDUP(((I15-C15)/C15)*100,2)</f>
        <v>18.940000000000001</v>
      </c>
      <c r="P15" s="189" t="s">
        <v>205</v>
      </c>
    </row>
    <row r="16" spans="1:16" ht="25.5">
      <c r="A16" s="188"/>
      <c r="B16" s="190" t="s">
        <v>206</v>
      </c>
      <c r="C16" s="193">
        <f t="shared" ref="C16:I16" si="0">C14+C15</f>
        <v>121391149</v>
      </c>
      <c r="D16" s="193">
        <f t="shared" si="0"/>
        <v>0</v>
      </c>
      <c r="E16" s="193">
        <f t="shared" si="0"/>
        <v>0</v>
      </c>
      <c r="F16" s="193">
        <f t="shared" si="0"/>
        <v>0</v>
      </c>
      <c r="G16" s="193">
        <f t="shared" si="0"/>
        <v>0</v>
      </c>
      <c r="H16" s="193">
        <f t="shared" si="0"/>
        <v>0</v>
      </c>
      <c r="I16" s="193">
        <f t="shared" si="0"/>
        <v>150288234</v>
      </c>
      <c r="J16" s="194" t="e">
        <f>J14+J15</f>
        <v>#REF!</v>
      </c>
      <c r="K16" s="194" t="e">
        <f>K14+K15</f>
        <v>#REF!</v>
      </c>
      <c r="L16" s="194" t="e">
        <f>L14+L15</f>
        <v>#REF!</v>
      </c>
      <c r="M16" s="194" t="e">
        <f>M14+M15</f>
        <v>#REF!</v>
      </c>
      <c r="N16" s="194" t="e">
        <f>N14+N15</f>
        <v>#REF!</v>
      </c>
      <c r="O16" s="189"/>
      <c r="P16" s="189"/>
    </row>
    <row r="17" spans="1:16">
      <c r="A17" s="188"/>
      <c r="B17" s="190"/>
      <c r="C17" s="191"/>
      <c r="D17" s="191"/>
      <c r="E17" s="191"/>
      <c r="F17" s="191"/>
      <c r="G17" s="191"/>
      <c r="H17" s="191"/>
      <c r="I17" s="191"/>
      <c r="J17" s="189"/>
      <c r="K17" s="189"/>
      <c r="L17" s="189"/>
      <c r="M17" s="189"/>
      <c r="N17" s="189"/>
      <c r="O17" s="189"/>
      <c r="P17" s="189"/>
    </row>
    <row r="18" spans="1:16" ht="43.5" customHeight="1">
      <c r="A18" s="188">
        <v>3</v>
      </c>
      <c r="B18" s="190" t="s">
        <v>207</v>
      </c>
      <c r="C18" s="191">
        <v>134003969</v>
      </c>
      <c r="D18" s="191"/>
      <c r="E18" s="191"/>
      <c r="F18" s="191"/>
      <c r="G18" s="191"/>
      <c r="H18" s="191"/>
      <c r="I18" s="191">
        <v>139569536</v>
      </c>
      <c r="J18" s="192" t="e">
        <f>#REF!-#REF!</f>
        <v>#REF!</v>
      </c>
      <c r="K18" s="192" t="e">
        <f>#REF!-#REF!</f>
        <v>#REF!</v>
      </c>
      <c r="L18" s="192" t="e">
        <f>#REF!-#REF!</f>
        <v>#REF!</v>
      </c>
      <c r="M18" s="192" t="e">
        <f>#REF!-#REF!</f>
        <v>#REF!</v>
      </c>
      <c r="N18" s="192" t="e">
        <f>#REF!-#REF!</f>
        <v>#REF!</v>
      </c>
      <c r="O18" s="189">
        <f>ROUNDUP(((I18-C18)/C18)*100,2)</f>
        <v>4.16</v>
      </c>
      <c r="P18" s="189"/>
    </row>
    <row r="19" spans="1:16">
      <c r="A19" s="188">
        <v>4</v>
      </c>
      <c r="B19" s="190" t="s">
        <v>208</v>
      </c>
      <c r="C19" s="191">
        <v>281242057</v>
      </c>
      <c r="D19" s="191"/>
      <c r="E19" s="191"/>
      <c r="F19" s="191"/>
      <c r="G19" s="191"/>
      <c r="H19" s="191"/>
      <c r="I19" s="191">
        <v>289999997</v>
      </c>
      <c r="J19" s="191" t="e">
        <f>[1]Annexure_Final!Z1700-#REF!</f>
        <v>#REF!</v>
      </c>
      <c r="K19" s="191" t="e">
        <f>[1]Annexure_Final!AA1700-#REF!</f>
        <v>#REF!</v>
      </c>
      <c r="L19" s="191" t="e">
        <f>[1]Annexure_Final!AB1700-#REF!</f>
        <v>#REF!</v>
      </c>
      <c r="M19" s="191" t="e">
        <f>[1]Annexure_Final!AC1700-#REF!</f>
        <v>#REF!</v>
      </c>
      <c r="N19" s="191" t="e">
        <f>[1]Annexure_Final!AD1700-#REF!</f>
        <v>#REF!</v>
      </c>
      <c r="O19" s="189">
        <f>ROUNDUP(((I19-C19)/C19)*100,2)</f>
        <v>3.1199999999999997</v>
      </c>
      <c r="P19" s="189"/>
    </row>
    <row r="20" spans="1:16">
      <c r="A20" s="188"/>
      <c r="B20" s="190"/>
      <c r="C20" s="191">
        <v>0</v>
      </c>
      <c r="D20" s="191"/>
      <c r="E20" s="191"/>
      <c r="F20" s="191"/>
      <c r="G20" s="191"/>
      <c r="H20" s="191"/>
      <c r="I20" s="191">
        <v>0</v>
      </c>
      <c r="J20" s="193"/>
      <c r="K20" s="193"/>
      <c r="L20" s="193"/>
      <c r="M20" s="193"/>
      <c r="N20" s="193"/>
      <c r="O20" s="189"/>
      <c r="P20" s="189"/>
    </row>
    <row r="21" spans="1:16">
      <c r="A21" s="188">
        <v>5</v>
      </c>
      <c r="B21" s="190" t="s">
        <v>209</v>
      </c>
      <c r="C21" s="191">
        <v>0</v>
      </c>
      <c r="D21" s="191"/>
      <c r="E21" s="191"/>
      <c r="F21" s="191"/>
      <c r="G21" s="191"/>
      <c r="H21" s="191"/>
      <c r="I21" s="191">
        <v>0</v>
      </c>
      <c r="J21" s="193"/>
      <c r="K21" s="193"/>
      <c r="L21" s="193"/>
      <c r="M21" s="193"/>
      <c r="N21" s="193"/>
      <c r="O21" s="189"/>
      <c r="P21" s="189"/>
    </row>
    <row r="22" spans="1:16" ht="71.25" customHeight="1">
      <c r="A22" s="195">
        <v>5.0999999999999996</v>
      </c>
      <c r="B22" s="189" t="s">
        <v>210</v>
      </c>
      <c r="C22" s="191">
        <v>10233525</v>
      </c>
      <c r="D22" s="191"/>
      <c r="E22" s="191"/>
      <c r="F22" s="191"/>
      <c r="G22" s="191"/>
      <c r="H22" s="191"/>
      <c r="I22" s="191">
        <v>11506973</v>
      </c>
      <c r="J22" s="191" t="e">
        <f>[1]Annexure_Final!Z1665-#REF!</f>
        <v>#REF!</v>
      </c>
      <c r="K22" s="191" t="e">
        <f>[1]Annexure_Final!AA1665-#REF!</f>
        <v>#REF!</v>
      </c>
      <c r="L22" s="191" t="e">
        <f>[1]Annexure_Final!AB1665-#REF!</f>
        <v>#REF!</v>
      </c>
      <c r="M22" s="191" t="e">
        <f>[1]Annexure_Final!AC1665-#REF!</f>
        <v>#REF!</v>
      </c>
      <c r="N22" s="191" t="e">
        <f>[1]Annexure_Final!AD1665-#REF!</f>
        <v>#REF!</v>
      </c>
      <c r="O22" s="189">
        <f>ROUNDUP(((I22-C22)/C22)*100,2)</f>
        <v>12.45</v>
      </c>
      <c r="P22" s="189" t="s">
        <v>211</v>
      </c>
    </row>
    <row r="23" spans="1:16">
      <c r="A23" s="195">
        <v>5.2</v>
      </c>
      <c r="B23" s="189" t="s">
        <v>212</v>
      </c>
      <c r="C23" s="191">
        <v>65962683</v>
      </c>
      <c r="D23" s="191"/>
      <c r="E23" s="191"/>
      <c r="F23" s="191"/>
      <c r="G23" s="191"/>
      <c r="H23" s="191"/>
      <c r="I23" s="191">
        <v>59465743</v>
      </c>
      <c r="J23" s="191" t="e">
        <f>[1]Annexure_Final!Z1708-#REF!</f>
        <v>#REF!</v>
      </c>
      <c r="K23" s="191" t="e">
        <f>[1]Annexure_Final!AA1708-#REF!</f>
        <v>#REF!</v>
      </c>
      <c r="L23" s="191" t="e">
        <f>[1]Annexure_Final!AB1708-#REF!</f>
        <v>#REF!</v>
      </c>
      <c r="M23" s="191" t="e">
        <f>[1]Annexure_Final!AC1708-#REF!</f>
        <v>#REF!</v>
      </c>
      <c r="N23" s="191" t="e">
        <f>[1]Annexure_Final!AD1708-#REF!</f>
        <v>#REF!</v>
      </c>
      <c r="O23" s="189">
        <f>ROUNDUP(((I23-C23)/C23)*100,2)</f>
        <v>-9.85</v>
      </c>
      <c r="P23" s="189"/>
    </row>
    <row r="24" spans="1:16" ht="67.5" customHeight="1">
      <c r="A24" s="195">
        <v>5.3</v>
      </c>
      <c r="B24" s="189" t="s">
        <v>213</v>
      </c>
      <c r="C24" s="191">
        <v>7215867</v>
      </c>
      <c r="D24" s="191"/>
      <c r="E24" s="191"/>
      <c r="F24" s="191"/>
      <c r="G24" s="191"/>
      <c r="H24" s="191"/>
      <c r="I24" s="191">
        <v>8354411</v>
      </c>
      <c r="J24" s="191" t="e">
        <f>[1]Annexure_Final!Z1723-#REF!</f>
        <v>#REF!</v>
      </c>
      <c r="K24" s="191" t="e">
        <f>[1]Annexure_Final!AA1723-#REF!</f>
        <v>#REF!</v>
      </c>
      <c r="L24" s="191" t="e">
        <f>[1]Annexure_Final!AB1723-#REF!</f>
        <v>#REF!</v>
      </c>
      <c r="M24" s="191" t="e">
        <f>[1]Annexure_Final!AC1723-#REF!</f>
        <v>#REF!</v>
      </c>
      <c r="N24" s="191" t="e">
        <f>[1]Annexure_Final!AD1723-#REF!</f>
        <v>#REF!</v>
      </c>
      <c r="O24" s="189">
        <f>ROUNDUP(((I24-C24)/C24)*100,2)</f>
        <v>15.78</v>
      </c>
      <c r="P24" s="189" t="s">
        <v>214</v>
      </c>
    </row>
    <row r="25" spans="1:16" ht="54" customHeight="1">
      <c r="A25" s="195">
        <v>5.4</v>
      </c>
      <c r="B25" s="189" t="s">
        <v>215</v>
      </c>
      <c r="C25" s="191">
        <v>4936805</v>
      </c>
      <c r="D25" s="191"/>
      <c r="E25" s="191"/>
      <c r="F25" s="191"/>
      <c r="G25" s="191"/>
      <c r="H25" s="191"/>
      <c r="I25" s="191">
        <v>5682916</v>
      </c>
      <c r="J25" s="191" t="e">
        <f>[1]Annexure_Final!Z1738-#REF!</f>
        <v>#REF!</v>
      </c>
      <c r="K25" s="191" t="e">
        <f>[1]Annexure_Final!AA1738-#REF!</f>
        <v>#REF!</v>
      </c>
      <c r="L25" s="191" t="e">
        <f>[1]Annexure_Final!AB1738-#REF!</f>
        <v>#REF!</v>
      </c>
      <c r="M25" s="191" t="e">
        <f>[1]Annexure_Final!AC1738-#REF!</f>
        <v>#REF!</v>
      </c>
      <c r="N25" s="191" t="e">
        <f>[1]Annexure_Final!AD1738-#REF!</f>
        <v>#REF!</v>
      </c>
      <c r="O25" s="189">
        <f>ROUNDUP(((I25-C25)/C25)*100,2)</f>
        <v>15.12</v>
      </c>
      <c r="P25" s="189" t="s">
        <v>216</v>
      </c>
    </row>
    <row r="26" spans="1:16">
      <c r="A26" s="195">
        <v>5.5</v>
      </c>
      <c r="B26" s="189" t="s">
        <v>217</v>
      </c>
      <c r="C26" s="191">
        <v>2701091</v>
      </c>
      <c r="D26" s="191"/>
      <c r="E26" s="191"/>
      <c r="F26" s="191"/>
      <c r="G26" s="191"/>
      <c r="H26" s="191"/>
      <c r="I26" s="191">
        <v>2641790</v>
      </c>
      <c r="J26" s="191" t="e">
        <f>[1]Annexure_Final!Z1756-#REF!</f>
        <v>#REF!</v>
      </c>
      <c r="K26" s="191" t="e">
        <f>[1]Annexure_Final!AA1756-#REF!</f>
        <v>#REF!</v>
      </c>
      <c r="L26" s="191" t="e">
        <f>[1]Annexure_Final!AB1756-#REF!</f>
        <v>#REF!</v>
      </c>
      <c r="M26" s="191" t="e">
        <f>[1]Annexure_Final!AC1756-#REF!</f>
        <v>#REF!</v>
      </c>
      <c r="N26" s="191" t="e">
        <f>[1]Annexure_Final!AD1756-#REF!</f>
        <v>#REF!</v>
      </c>
      <c r="O26" s="189">
        <f>ROUNDUP(((I26-C26)/C26)*100,2)</f>
        <v>-2.1999999999999997</v>
      </c>
      <c r="P26" s="189"/>
    </row>
    <row r="27" spans="1:16">
      <c r="A27" s="195">
        <v>5.6</v>
      </c>
      <c r="B27" s="189" t="s">
        <v>218</v>
      </c>
      <c r="C27" s="191">
        <v>0</v>
      </c>
      <c r="D27" s="191"/>
      <c r="E27" s="191"/>
      <c r="F27" s="191"/>
      <c r="G27" s="191"/>
      <c r="H27" s="191"/>
      <c r="I27" s="191">
        <v>0</v>
      </c>
      <c r="J27" s="191">
        <f>[1]Annexure_Final!Z1766</f>
        <v>0</v>
      </c>
      <c r="K27" s="191">
        <f>[1]Annexure_Final!AA1766</f>
        <v>0</v>
      </c>
      <c r="L27" s="191">
        <f>[1]Annexure_Final!AB1766</f>
        <v>0</v>
      </c>
      <c r="M27" s="191">
        <f>[1]Annexure_Final!AC1766</f>
        <v>0</v>
      </c>
      <c r="N27" s="191">
        <f>[1]Annexure_Final!AD1766</f>
        <v>0</v>
      </c>
      <c r="O27" s="189"/>
      <c r="P27" s="189"/>
    </row>
    <row r="28" spans="1:16" ht="54" customHeight="1">
      <c r="A28" s="195">
        <v>5.7</v>
      </c>
      <c r="B28" s="189" t="s">
        <v>219</v>
      </c>
      <c r="C28" s="191">
        <v>20900</v>
      </c>
      <c r="D28" s="191"/>
      <c r="E28" s="191"/>
      <c r="F28" s="191"/>
      <c r="G28" s="191"/>
      <c r="H28" s="191"/>
      <c r="I28" s="191">
        <v>37050</v>
      </c>
      <c r="J28" s="191" t="e">
        <f>[1]Annexure_Final!Z1762-#REF!</f>
        <v>#REF!</v>
      </c>
      <c r="K28" s="191" t="e">
        <f>[1]Annexure_Final!AA1762-#REF!</f>
        <v>#REF!</v>
      </c>
      <c r="L28" s="191" t="e">
        <f>[1]Annexure_Final!AB1762-#REF!</f>
        <v>#REF!</v>
      </c>
      <c r="M28" s="191" t="e">
        <f>[1]Annexure_Final!AC1762-#REF!</f>
        <v>#REF!</v>
      </c>
      <c r="N28" s="191" t="e">
        <f>[1]Annexure_Final!AD1762-#REF!</f>
        <v>#REF!</v>
      </c>
      <c r="O28" s="189">
        <f>ROUNDUP(((I28-C28)/C28)*100,2)</f>
        <v>77.28</v>
      </c>
      <c r="P28" s="189" t="s">
        <v>220</v>
      </c>
    </row>
    <row r="29" spans="1:16">
      <c r="A29" s="195" t="s">
        <v>196</v>
      </c>
      <c r="B29" s="189" t="s">
        <v>196</v>
      </c>
      <c r="C29" s="191">
        <v>0</v>
      </c>
      <c r="D29" s="191"/>
      <c r="E29" s="191"/>
      <c r="F29" s="191"/>
      <c r="G29" s="191"/>
      <c r="H29" s="191"/>
      <c r="I29" s="191">
        <v>0</v>
      </c>
      <c r="J29" s="191"/>
      <c r="K29" s="191"/>
      <c r="L29" s="191"/>
      <c r="M29" s="191"/>
      <c r="N29" s="191"/>
      <c r="O29" s="189"/>
      <c r="P29" s="189"/>
    </row>
    <row r="30" spans="1:16" ht="25.5">
      <c r="A30" s="195"/>
      <c r="B30" s="190" t="s">
        <v>221</v>
      </c>
      <c r="C30" s="193">
        <f t="shared" ref="C30:I30" si="1">SUM(C22:C29)</f>
        <v>91070871</v>
      </c>
      <c r="D30" s="193">
        <f t="shared" si="1"/>
        <v>0</v>
      </c>
      <c r="E30" s="193">
        <f t="shared" si="1"/>
        <v>0</v>
      </c>
      <c r="F30" s="193">
        <f t="shared" si="1"/>
        <v>0</v>
      </c>
      <c r="G30" s="193">
        <f t="shared" si="1"/>
        <v>0</v>
      </c>
      <c r="H30" s="193">
        <f t="shared" si="1"/>
        <v>0</v>
      </c>
      <c r="I30" s="193">
        <f t="shared" si="1"/>
        <v>87688883</v>
      </c>
      <c r="J30" s="194" t="e">
        <f>SUM(J22:J29)</f>
        <v>#REF!</v>
      </c>
      <c r="K30" s="194" t="e">
        <f>SUM(K22:K29)</f>
        <v>#REF!</v>
      </c>
      <c r="L30" s="194" t="e">
        <f>SUM(L22:L29)</f>
        <v>#REF!</v>
      </c>
      <c r="M30" s="194" t="e">
        <f>SUM(M22:M29)</f>
        <v>#REF!</v>
      </c>
      <c r="N30" s="194" t="e">
        <f>SUM(N22:N29)</f>
        <v>#REF!</v>
      </c>
      <c r="O30" s="189"/>
      <c r="P30" s="189"/>
    </row>
    <row r="31" spans="1:16">
      <c r="A31" s="188">
        <v>6</v>
      </c>
      <c r="B31" s="190" t="s">
        <v>222</v>
      </c>
      <c r="C31" s="191"/>
      <c r="D31" s="191"/>
      <c r="E31" s="191"/>
      <c r="F31" s="191"/>
      <c r="G31" s="191"/>
      <c r="H31" s="191"/>
      <c r="I31" s="191"/>
      <c r="J31" s="189"/>
      <c r="K31" s="189"/>
      <c r="L31" s="189"/>
      <c r="M31" s="189"/>
      <c r="N31" s="189"/>
      <c r="O31" s="189"/>
      <c r="P31" s="189"/>
    </row>
    <row r="32" spans="1:16" ht="93.75" customHeight="1">
      <c r="A32" s="195" t="s">
        <v>223</v>
      </c>
      <c r="B32" s="189" t="s">
        <v>224</v>
      </c>
      <c r="C32" s="191">
        <v>693575384</v>
      </c>
      <c r="D32" s="191"/>
      <c r="E32" s="191"/>
      <c r="F32" s="191"/>
      <c r="G32" s="191"/>
      <c r="H32" s="191"/>
      <c r="I32" s="191">
        <v>895611711</v>
      </c>
      <c r="J32" s="192"/>
      <c r="K32" s="192"/>
      <c r="L32" s="192"/>
      <c r="M32" s="192"/>
      <c r="N32" s="192"/>
      <c r="O32" s="189">
        <f>ROUNDUP(((I32-C32)/C32)*100,2)</f>
        <v>29.130000000000003</v>
      </c>
      <c r="P32" s="189" t="s">
        <v>225</v>
      </c>
    </row>
    <row r="33" spans="1:16">
      <c r="A33" s="195">
        <v>6.2</v>
      </c>
      <c r="B33" s="189" t="s">
        <v>226</v>
      </c>
      <c r="C33" s="191">
        <v>29332707</v>
      </c>
      <c r="D33" s="191"/>
      <c r="E33" s="191"/>
      <c r="F33" s="191"/>
      <c r="G33" s="191"/>
      <c r="H33" s="191"/>
      <c r="I33" s="191">
        <v>30219873</v>
      </c>
      <c r="J33" s="192"/>
      <c r="K33" s="192"/>
      <c r="L33" s="192"/>
      <c r="M33" s="192"/>
      <c r="N33" s="192"/>
      <c r="O33" s="189">
        <f>ROUNDUP(((I33-C33)/C33)*100,2)</f>
        <v>3.03</v>
      </c>
      <c r="P33" s="189"/>
    </row>
    <row r="34" spans="1:16" ht="162" customHeight="1">
      <c r="A34" s="195">
        <v>6.3</v>
      </c>
      <c r="B34" s="189" t="s">
        <v>227</v>
      </c>
      <c r="C34" s="191">
        <v>40085007</v>
      </c>
      <c r="D34" s="191"/>
      <c r="E34" s="191"/>
      <c r="F34" s="191"/>
      <c r="G34" s="191"/>
      <c r="H34" s="191"/>
      <c r="I34" s="191">
        <v>90649524</v>
      </c>
      <c r="J34" s="192"/>
      <c r="K34" s="192"/>
      <c r="L34" s="192"/>
      <c r="M34" s="192"/>
      <c r="N34" s="192"/>
      <c r="O34" s="189">
        <f>ROUNDUP(((I34-C34)/C34)*100,2)</f>
        <v>126.15</v>
      </c>
      <c r="P34" s="189" t="s">
        <v>228</v>
      </c>
    </row>
    <row r="35" spans="1:16" ht="44.25" customHeight="1">
      <c r="A35" s="195">
        <v>6.4</v>
      </c>
      <c r="B35" s="189" t="s">
        <v>229</v>
      </c>
      <c r="C35" s="191">
        <v>3454426</v>
      </c>
      <c r="D35" s="191"/>
      <c r="E35" s="191"/>
      <c r="F35" s="191"/>
      <c r="G35" s="191"/>
      <c r="H35" s="191"/>
      <c r="I35" s="191">
        <v>3911256</v>
      </c>
      <c r="J35" s="192"/>
      <c r="K35" s="192"/>
      <c r="L35" s="192"/>
      <c r="M35" s="192"/>
      <c r="N35" s="192"/>
      <c r="O35" s="189">
        <f>ROUNDUP(((I35-C35)/C35)*100,2)</f>
        <v>13.23</v>
      </c>
      <c r="P35" s="196" t="s">
        <v>230</v>
      </c>
    </row>
    <row r="36" spans="1:16">
      <c r="A36" s="195">
        <v>6.5</v>
      </c>
      <c r="B36" s="189" t="s">
        <v>231</v>
      </c>
      <c r="C36" s="191">
        <v>0</v>
      </c>
      <c r="D36" s="191"/>
      <c r="E36" s="191"/>
      <c r="F36" s="191"/>
      <c r="G36" s="191"/>
      <c r="H36" s="191"/>
      <c r="I36" s="191">
        <v>0</v>
      </c>
      <c r="J36" s="191"/>
      <c r="K36" s="191"/>
      <c r="L36" s="191"/>
      <c r="M36" s="191"/>
      <c r="N36" s="191"/>
      <c r="O36" s="189"/>
      <c r="P36" s="189"/>
    </row>
    <row r="37" spans="1:16" ht="25.5">
      <c r="A37" s="195">
        <v>6.6</v>
      </c>
      <c r="B37" s="189" t="s">
        <v>232</v>
      </c>
      <c r="C37" s="191">
        <v>16852522</v>
      </c>
      <c r="D37" s="191"/>
      <c r="E37" s="191"/>
      <c r="F37" s="191"/>
      <c r="G37" s="191"/>
      <c r="H37" s="191"/>
      <c r="I37" s="191">
        <v>20501104</v>
      </c>
      <c r="J37" s="192"/>
      <c r="K37" s="192"/>
      <c r="L37" s="192"/>
      <c r="M37" s="192"/>
      <c r="N37" s="192"/>
      <c r="O37" s="189">
        <f>ROUNDUP(((I37-C37)/C37)*100,2)</f>
        <v>21.66</v>
      </c>
      <c r="P37" s="191" t="s">
        <v>233</v>
      </c>
    </row>
    <row r="38" spans="1:16">
      <c r="A38" s="195"/>
      <c r="B38" s="190" t="s">
        <v>234</v>
      </c>
      <c r="C38" s="193">
        <f t="shared" ref="C38:I38" si="2">SUM(C32:C37)</f>
        <v>783300046</v>
      </c>
      <c r="D38" s="193">
        <f t="shared" si="2"/>
        <v>0</v>
      </c>
      <c r="E38" s="193">
        <f t="shared" si="2"/>
        <v>0</v>
      </c>
      <c r="F38" s="193">
        <f t="shared" si="2"/>
        <v>0</v>
      </c>
      <c r="G38" s="193">
        <f t="shared" si="2"/>
        <v>0</v>
      </c>
      <c r="H38" s="193">
        <f t="shared" si="2"/>
        <v>0</v>
      </c>
      <c r="I38" s="193">
        <f t="shared" si="2"/>
        <v>1040893468</v>
      </c>
      <c r="J38" s="193">
        <f>SUM(J31:J37)</f>
        <v>0</v>
      </c>
      <c r="K38" s="193">
        <f>SUM(K31:K37)</f>
        <v>0</v>
      </c>
      <c r="L38" s="193">
        <f>SUM(L31:L37)</f>
        <v>0</v>
      </c>
      <c r="M38" s="193">
        <f>SUM(M31:M37)</f>
        <v>0</v>
      </c>
      <c r="N38" s="193">
        <f>SUM(N31:N37)</f>
        <v>0</v>
      </c>
      <c r="O38" s="189"/>
      <c r="P38" s="189"/>
    </row>
    <row r="39" spans="1:16" s="198" customFormat="1" ht="81.75" customHeight="1">
      <c r="A39" s="195">
        <v>7</v>
      </c>
      <c r="B39" s="189" t="s">
        <v>235</v>
      </c>
      <c r="C39" s="191">
        <v>91054</v>
      </c>
      <c r="D39" s="191"/>
      <c r="E39" s="191"/>
      <c r="F39" s="191"/>
      <c r="G39" s="191"/>
      <c r="H39" s="191"/>
      <c r="I39" s="191">
        <v>54631</v>
      </c>
      <c r="J39" s="191"/>
      <c r="K39" s="191"/>
      <c r="L39" s="191"/>
      <c r="M39" s="191"/>
      <c r="N39" s="191"/>
      <c r="O39" s="189">
        <f>ROUNDUP(((I39-C39)/C39)*100,2)</f>
        <v>-40.01</v>
      </c>
      <c r="P39" s="197" t="s">
        <v>236</v>
      </c>
    </row>
    <row r="40" spans="1:16">
      <c r="A40" s="195"/>
      <c r="B40" s="189"/>
      <c r="C40" s="191">
        <v>0</v>
      </c>
      <c r="D40" s="191"/>
      <c r="E40" s="191"/>
      <c r="F40" s="191"/>
      <c r="G40" s="191"/>
      <c r="H40" s="191"/>
      <c r="I40" s="191">
        <v>0</v>
      </c>
      <c r="J40" s="191"/>
      <c r="K40" s="191"/>
      <c r="L40" s="191"/>
      <c r="M40" s="191"/>
      <c r="N40" s="191"/>
      <c r="O40" s="189"/>
      <c r="P40" s="189"/>
    </row>
    <row r="41" spans="1:16">
      <c r="A41" s="195"/>
      <c r="B41" s="189"/>
      <c r="C41" s="191">
        <v>0</v>
      </c>
      <c r="D41" s="191"/>
      <c r="E41" s="191"/>
      <c r="F41" s="191"/>
      <c r="G41" s="191"/>
      <c r="H41" s="191"/>
      <c r="I41" s="191">
        <v>0</v>
      </c>
      <c r="J41" s="191"/>
      <c r="K41" s="191"/>
      <c r="L41" s="191"/>
      <c r="M41" s="191"/>
      <c r="N41" s="191"/>
      <c r="O41" s="189"/>
      <c r="P41" s="189"/>
    </row>
    <row r="42" spans="1:16" ht="25.5">
      <c r="A42" s="195">
        <v>9.1</v>
      </c>
      <c r="B42" s="189" t="s">
        <v>237</v>
      </c>
      <c r="C42" s="191">
        <v>363530252</v>
      </c>
      <c r="D42" s="191"/>
      <c r="E42" s="191"/>
      <c r="F42" s="191"/>
      <c r="G42" s="191"/>
      <c r="H42" s="191"/>
      <c r="I42" s="191">
        <v>676255047</v>
      </c>
      <c r="J42" s="191"/>
      <c r="K42" s="191"/>
      <c r="L42" s="191"/>
      <c r="M42" s="191"/>
      <c r="N42" s="191"/>
      <c r="O42" s="189">
        <f>ROUNDUP(((I42-C42)/C42)*100,2)</f>
        <v>86.03</v>
      </c>
      <c r="P42" s="197" t="s">
        <v>238</v>
      </c>
    </row>
    <row r="43" spans="1:16" ht="13.5" customHeight="1">
      <c r="A43" s="195"/>
      <c r="B43" s="189"/>
      <c r="C43" s="191">
        <v>0</v>
      </c>
      <c r="D43" s="191"/>
      <c r="E43" s="191"/>
      <c r="F43" s="191"/>
      <c r="G43" s="191"/>
      <c r="H43" s="191"/>
      <c r="I43" s="191">
        <v>0</v>
      </c>
      <c r="J43" s="191"/>
      <c r="K43" s="191"/>
      <c r="L43" s="191"/>
      <c r="M43" s="191"/>
      <c r="N43" s="191"/>
      <c r="O43" s="189"/>
      <c r="P43" s="189"/>
    </row>
    <row r="44" spans="1:16">
      <c r="A44" s="195">
        <v>10</v>
      </c>
      <c r="B44" s="190" t="s">
        <v>239</v>
      </c>
      <c r="C44" s="191">
        <v>44623441</v>
      </c>
      <c r="D44" s="191"/>
      <c r="E44" s="191"/>
      <c r="F44" s="191"/>
      <c r="G44" s="191"/>
      <c r="H44" s="191"/>
      <c r="I44" s="191">
        <v>45570803</v>
      </c>
      <c r="J44" s="191"/>
      <c r="K44" s="191"/>
      <c r="L44" s="191"/>
      <c r="M44" s="191"/>
      <c r="N44" s="191"/>
      <c r="O44" s="189">
        <f>ROUNDUP(((I44-C44)/C44)*100,2)</f>
        <v>2.13</v>
      </c>
      <c r="P44" s="189"/>
    </row>
    <row r="45" spans="1:16">
      <c r="A45" s="195">
        <v>11</v>
      </c>
      <c r="B45" s="190" t="s">
        <v>240</v>
      </c>
      <c r="C45" s="193">
        <f t="shared" ref="C45:I45" si="3">C11+C16+C18+C19+C30+C38+C39+C42+C44</f>
        <v>1863781743</v>
      </c>
      <c r="D45" s="193">
        <f t="shared" si="3"/>
        <v>0</v>
      </c>
      <c r="E45" s="193">
        <f t="shared" si="3"/>
        <v>0</v>
      </c>
      <c r="F45" s="193">
        <f t="shared" si="3"/>
        <v>0</v>
      </c>
      <c r="G45" s="193">
        <f t="shared" si="3"/>
        <v>0</v>
      </c>
      <c r="H45" s="193">
        <f t="shared" si="3"/>
        <v>0</v>
      </c>
      <c r="I45" s="193">
        <f t="shared" si="3"/>
        <v>2464413905</v>
      </c>
      <c r="J45" s="193" t="e">
        <f>+J11+J16+J18+J19+J30+J38+J39+J40+J42+J44+J43</f>
        <v>#REF!</v>
      </c>
      <c r="K45" s="193" t="e">
        <f>+K11+K16+K18+K19+K30+K38+K39+K40+K42+K44+K43</f>
        <v>#REF!</v>
      </c>
      <c r="L45" s="193" t="e">
        <f>+L11+L16+L18+L19+L30+L38+L39+L40+L42+L44+L43</f>
        <v>#REF!</v>
      </c>
      <c r="M45" s="193" t="e">
        <f>+M11+M16+M18+M19+M30+M38+M39+M40+M42+M44+M43</f>
        <v>#REF!</v>
      </c>
      <c r="N45" s="193" t="e">
        <f>+N11+N16+N18+N19+N30+N38+N39+N40+N42+N44+N43</f>
        <v>#REF!</v>
      </c>
      <c r="O45" s="189"/>
      <c r="P45" s="189"/>
    </row>
    <row r="46" spans="1:16" ht="134.25" customHeight="1">
      <c r="A46" s="195">
        <v>12</v>
      </c>
      <c r="B46" s="190" t="s">
        <v>241</v>
      </c>
      <c r="C46" s="191">
        <v>18325556</v>
      </c>
      <c r="D46" s="191"/>
      <c r="E46" s="191"/>
      <c r="F46" s="191"/>
      <c r="G46" s="191"/>
      <c r="H46" s="191"/>
      <c r="I46" s="191">
        <v>33683564</v>
      </c>
      <c r="J46" s="193">
        <f>[1]Annexure_Final!Z1537+[1]Annexure_Final!Z1513</f>
        <v>3924611</v>
      </c>
      <c r="K46" s="193">
        <f>[1]Annexure_Final!AA1537+[1]Annexure_Final!AA1513</f>
        <v>2482346</v>
      </c>
      <c r="L46" s="193">
        <f>[1]Annexure_Final!AB1537+[1]Annexure_Final!AB1513</f>
        <v>3202229</v>
      </c>
      <c r="M46" s="193">
        <f>[1]Annexure_Final!AC1537+[1]Annexure_Final!AC1513</f>
        <v>1586839</v>
      </c>
      <c r="N46" s="193">
        <f>[1]Annexure_Final!AD1537+[1]Annexure_Final!AD1513</f>
        <v>26786964</v>
      </c>
      <c r="O46" s="189">
        <f>ROUNDUP(((I46-C46)/C46)*100,2)</f>
        <v>83.81</v>
      </c>
      <c r="P46" s="189" t="s">
        <v>242</v>
      </c>
    </row>
    <row r="47" spans="1:16">
      <c r="A47" s="195">
        <v>13</v>
      </c>
      <c r="B47" s="190" t="s">
        <v>243</v>
      </c>
      <c r="C47" s="193">
        <f t="shared" ref="C47:I47" si="4">C45-C46</f>
        <v>1845456187</v>
      </c>
      <c r="D47" s="193">
        <f t="shared" si="4"/>
        <v>0</v>
      </c>
      <c r="E47" s="193">
        <f t="shared" si="4"/>
        <v>0</v>
      </c>
      <c r="F47" s="193">
        <f t="shared" si="4"/>
        <v>0</v>
      </c>
      <c r="G47" s="193">
        <f t="shared" si="4"/>
        <v>0</v>
      </c>
      <c r="H47" s="193">
        <f t="shared" si="4"/>
        <v>0</v>
      </c>
      <c r="I47" s="193">
        <f t="shared" si="4"/>
        <v>2430730341</v>
      </c>
      <c r="J47" s="190" t="e">
        <f>+J45-J46</f>
        <v>#REF!</v>
      </c>
      <c r="K47" s="190" t="e">
        <f>+K45-K46</f>
        <v>#REF!</v>
      </c>
      <c r="L47" s="190" t="e">
        <f>+L45-L46</f>
        <v>#REF!</v>
      </c>
      <c r="M47" s="190" t="e">
        <f>+M45-M46</f>
        <v>#REF!</v>
      </c>
      <c r="N47" s="190" t="e">
        <f>+N45-N46</f>
        <v>#REF!</v>
      </c>
      <c r="O47" s="189"/>
      <c r="P47" s="189"/>
    </row>
    <row r="48" spans="1:16" ht="51">
      <c r="A48" s="195">
        <v>14</v>
      </c>
      <c r="B48" s="189" t="s">
        <v>244</v>
      </c>
      <c r="C48" s="191"/>
      <c r="D48" s="191"/>
      <c r="E48" s="191"/>
      <c r="F48" s="191"/>
      <c r="G48" s="191"/>
      <c r="H48" s="191"/>
      <c r="I48" s="191"/>
      <c r="J48" s="189"/>
      <c r="K48" s="189"/>
      <c r="L48" s="189"/>
      <c r="M48" s="189"/>
      <c r="N48" s="189"/>
      <c r="O48" s="189"/>
      <c r="P48" s="189"/>
    </row>
  </sheetData>
  <mergeCells count="3">
    <mergeCell ref="B2:P2"/>
    <mergeCell ref="B3:P3"/>
    <mergeCell ref="B5:P5"/>
  </mergeCells>
  <printOptions horizontalCentered="1"/>
  <pageMargins left="0.23622047244094491" right="0.15748031496062992" top="0.47244094488188981" bottom="0.47244094488188981" header="0.47244094488188981" footer="0.39370078740157483"/>
  <pageSetup paperSize="9" scale="75" fitToHeight="6"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dimension ref="A2:P48"/>
  <sheetViews>
    <sheetView view="pageBreakPreview" zoomScaleNormal="100" zoomScaleSheetLayoutView="100" workbookViewId="0">
      <pane xSplit="2" ySplit="8" topLeftCell="C36" activePane="bottomRight" state="frozen"/>
      <selection activeCell="B42" sqref="B42"/>
      <selection pane="topRight" activeCell="B42" sqref="B42"/>
      <selection pane="bottomLeft" activeCell="B42" sqref="B42"/>
      <selection pane="bottomRight" activeCell="B42" sqref="B42"/>
    </sheetView>
  </sheetViews>
  <sheetFormatPr defaultRowHeight="12.75"/>
  <cols>
    <col min="1" max="1" width="6.83203125" style="173" customWidth="1"/>
    <col min="2" max="2" width="36.33203125" style="175" customWidth="1"/>
    <col min="3" max="3" width="16.1640625" style="175" customWidth="1"/>
    <col min="4" max="4" width="16.33203125" style="175" customWidth="1"/>
    <col min="5" max="5" width="16.5" style="175" hidden="1" customWidth="1"/>
    <col min="6" max="6" width="17.33203125" style="175" hidden="1" customWidth="1"/>
    <col min="7" max="8" width="14.33203125" style="175" hidden="1" customWidth="1"/>
    <col min="9" max="9" width="17" style="175" hidden="1" customWidth="1"/>
    <col min="10" max="10" width="14.33203125" style="175" hidden="1" customWidth="1"/>
    <col min="11" max="12" width="13.1640625" style="175" hidden="1" customWidth="1"/>
    <col min="13" max="13" width="16.1640625" style="175" hidden="1" customWidth="1"/>
    <col min="14" max="14" width="14.33203125" style="175" hidden="1" customWidth="1"/>
    <col min="15" max="15" width="12.1640625" style="175" customWidth="1"/>
    <col min="16" max="16" width="49.83203125" style="175" customWidth="1"/>
    <col min="17" max="43" width="2.33203125" style="175" bestFit="1" customWidth="1"/>
    <col min="44" max="16384" width="9.33203125" style="175"/>
  </cols>
  <sheetData>
    <row r="2" spans="1:16" ht="17.25" customHeight="1">
      <c r="B2" s="174" t="s">
        <v>179</v>
      </c>
      <c r="C2" s="174"/>
      <c r="D2" s="174"/>
      <c r="E2" s="174"/>
      <c r="F2" s="174"/>
      <c r="G2" s="174"/>
      <c r="H2" s="174"/>
      <c r="I2" s="174"/>
      <c r="J2" s="174"/>
      <c r="K2" s="174"/>
      <c r="L2" s="174"/>
      <c r="M2" s="174"/>
      <c r="N2" s="174"/>
      <c r="O2" s="174"/>
      <c r="P2" s="174"/>
    </row>
    <row r="3" spans="1:16" ht="21.75" customHeight="1">
      <c r="B3" s="176" t="s">
        <v>180</v>
      </c>
      <c r="C3" s="176"/>
      <c r="D3" s="176"/>
      <c r="E3" s="176"/>
      <c r="F3" s="176"/>
      <c r="G3" s="176"/>
      <c r="H3" s="176"/>
      <c r="I3" s="176"/>
      <c r="J3" s="176"/>
      <c r="K3" s="176"/>
      <c r="L3" s="176"/>
      <c r="M3" s="176"/>
      <c r="N3" s="176"/>
      <c r="O3" s="176"/>
      <c r="P3" s="176"/>
    </row>
    <row r="4" spans="1:16" ht="4.5" customHeight="1">
      <c r="B4" s="177"/>
      <c r="C4" s="178"/>
      <c r="D4" s="178"/>
      <c r="E4" s="178"/>
      <c r="F4" s="178"/>
      <c r="G4" s="178"/>
      <c r="H4" s="179"/>
    </row>
    <row r="5" spans="1:16" ht="15">
      <c r="B5" s="176" t="s">
        <v>181</v>
      </c>
      <c r="C5" s="176"/>
      <c r="D5" s="176"/>
      <c r="E5" s="176"/>
      <c r="F5" s="176"/>
      <c r="G5" s="176"/>
      <c r="H5" s="176"/>
      <c r="I5" s="176"/>
      <c r="J5" s="176"/>
      <c r="K5" s="176"/>
      <c r="L5" s="176"/>
      <c r="M5" s="176"/>
      <c r="N5" s="176"/>
      <c r="O5" s="176"/>
      <c r="P5" s="176"/>
    </row>
    <row r="6" spans="1:16" ht="15">
      <c r="B6" s="180"/>
      <c r="C6" s="181"/>
      <c r="D6" s="181"/>
      <c r="E6" s="181"/>
      <c r="F6" s="181"/>
      <c r="G6" s="181"/>
      <c r="H6" s="181"/>
      <c r="I6" s="182"/>
    </row>
    <row r="7" spans="1:16" ht="6.75" customHeight="1"/>
    <row r="8" spans="1:16" ht="37.5" customHeight="1">
      <c r="A8" s="183" t="s">
        <v>182</v>
      </c>
      <c r="B8" s="183" t="s">
        <v>183</v>
      </c>
      <c r="C8" s="184" t="s">
        <v>76</v>
      </c>
      <c r="D8" s="184" t="s">
        <v>63</v>
      </c>
      <c r="E8" s="184" t="s">
        <v>184</v>
      </c>
      <c r="F8" s="184" t="s">
        <v>185</v>
      </c>
      <c r="G8" s="184" t="s">
        <v>186</v>
      </c>
      <c r="H8" s="184" t="s">
        <v>187</v>
      </c>
      <c r="I8" s="184" t="s">
        <v>188</v>
      </c>
      <c r="J8" s="185" t="s">
        <v>189</v>
      </c>
      <c r="K8" s="185" t="s">
        <v>190</v>
      </c>
      <c r="L8" s="184" t="s">
        <v>191</v>
      </c>
      <c r="M8" s="184" t="s">
        <v>192</v>
      </c>
      <c r="N8" s="184" t="s">
        <v>193</v>
      </c>
      <c r="O8" s="186" t="s">
        <v>194</v>
      </c>
      <c r="P8" s="187" t="s">
        <v>195</v>
      </c>
    </row>
    <row r="9" spans="1:16">
      <c r="A9" s="188" t="s">
        <v>196</v>
      </c>
      <c r="B9" s="188">
        <v>1</v>
      </c>
      <c r="C9" s="188"/>
      <c r="D9" s="188"/>
      <c r="E9" s="188"/>
      <c r="F9" s="188"/>
      <c r="G9" s="188"/>
      <c r="H9" s="188"/>
      <c r="I9" s="189"/>
      <c r="J9" s="189"/>
      <c r="K9" s="189"/>
      <c r="L9" s="189"/>
      <c r="M9" s="189"/>
      <c r="N9" s="189"/>
      <c r="O9" s="189"/>
      <c r="P9" s="189"/>
    </row>
    <row r="10" spans="1:16">
      <c r="A10" s="188" t="s">
        <v>197</v>
      </c>
      <c r="B10" s="190" t="s">
        <v>198</v>
      </c>
      <c r="C10" s="189"/>
      <c r="D10" s="189"/>
      <c r="E10" s="189"/>
      <c r="F10" s="189"/>
      <c r="G10" s="189"/>
      <c r="H10" s="189"/>
      <c r="I10" s="189"/>
      <c r="J10" s="189"/>
      <c r="K10" s="189"/>
      <c r="L10" s="189"/>
      <c r="M10" s="189"/>
      <c r="N10" s="189"/>
      <c r="O10" s="189"/>
      <c r="P10" s="189"/>
    </row>
    <row r="11" spans="1:16">
      <c r="A11" s="188">
        <v>1</v>
      </c>
      <c r="B11" s="190" t="s">
        <v>199</v>
      </c>
      <c r="C11" s="191">
        <v>42692439</v>
      </c>
      <c r="D11" s="191">
        <v>44528904</v>
      </c>
      <c r="E11" s="191"/>
      <c r="F11" s="191"/>
      <c r="G11" s="191"/>
      <c r="H11" s="191"/>
      <c r="I11" s="191"/>
      <c r="J11" s="191">
        <f>[1]Annexure_Final!Z1578</f>
        <v>0</v>
      </c>
      <c r="K11" s="191">
        <f>[1]Annexure_Final!AA1578</f>
        <v>0</v>
      </c>
      <c r="L11" s="191">
        <f>[1]Annexure_Final!AB1578</f>
        <v>0</v>
      </c>
      <c r="M11" s="191">
        <f>[1]Annexure_Final!AC1578</f>
        <v>0</v>
      </c>
      <c r="N11" s="191">
        <f>[1]Annexure_Final!AD1578</f>
        <v>0</v>
      </c>
      <c r="O11" s="189">
        <f>ROUNDUP(((D11-C11)/C11)*100,2)</f>
        <v>4.3099999999999996</v>
      </c>
      <c r="P11" s="189"/>
    </row>
    <row r="12" spans="1:16">
      <c r="A12" s="188"/>
      <c r="B12" s="190"/>
      <c r="C12" s="191">
        <v>0</v>
      </c>
      <c r="D12" s="191">
        <v>0</v>
      </c>
      <c r="E12" s="191"/>
      <c r="F12" s="191"/>
      <c r="G12" s="191"/>
      <c r="H12" s="191"/>
      <c r="I12" s="191"/>
      <c r="J12" s="189"/>
      <c r="K12" s="189"/>
      <c r="L12" s="189"/>
      <c r="M12" s="189"/>
      <c r="N12" s="189"/>
      <c r="O12" s="189"/>
      <c r="P12" s="189"/>
    </row>
    <row r="13" spans="1:16">
      <c r="A13" s="188">
        <v>2</v>
      </c>
      <c r="B13" s="190" t="s">
        <v>201</v>
      </c>
      <c r="C13" s="191">
        <v>0</v>
      </c>
      <c r="D13" s="191">
        <v>0</v>
      </c>
      <c r="E13" s="191"/>
      <c r="F13" s="191"/>
      <c r="G13" s="191"/>
      <c r="H13" s="191"/>
      <c r="I13" s="191"/>
      <c r="J13" s="189"/>
      <c r="K13" s="189"/>
      <c r="L13" s="189"/>
      <c r="M13" s="189"/>
      <c r="N13" s="189"/>
      <c r="O13" s="189"/>
      <c r="P13" s="189"/>
    </row>
    <row r="14" spans="1:16" ht="25.5">
      <c r="A14" s="188">
        <v>2.1</v>
      </c>
      <c r="B14" s="190" t="s">
        <v>202</v>
      </c>
      <c r="C14" s="191">
        <v>10034083</v>
      </c>
      <c r="D14" s="191">
        <v>10004347</v>
      </c>
      <c r="E14" s="191"/>
      <c r="F14" s="191"/>
      <c r="G14" s="191"/>
      <c r="H14" s="191"/>
      <c r="I14" s="191"/>
      <c r="J14" s="191">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K14" s="191">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L14" s="191">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M14" s="191">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N14" s="191">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O14" s="189">
        <f>ROUNDUP(((D14-C14)/C14)*100,2)</f>
        <v>-0.3</v>
      </c>
      <c r="P14" s="189"/>
    </row>
    <row r="15" spans="1:16" ht="223.5" customHeight="1">
      <c r="A15" s="188">
        <v>2.2000000000000002</v>
      </c>
      <c r="B15" s="190" t="s">
        <v>204</v>
      </c>
      <c r="C15" s="191">
        <v>129383665</v>
      </c>
      <c r="D15" s="191">
        <v>111386802</v>
      </c>
      <c r="E15" s="191"/>
      <c r="F15" s="191"/>
      <c r="G15" s="191"/>
      <c r="H15" s="191"/>
      <c r="I15" s="191"/>
      <c r="J15" s="192" t="e">
        <f>#REF!-J14</f>
        <v>#REF!</v>
      </c>
      <c r="K15" s="192" t="e">
        <f>#REF!-K14</f>
        <v>#REF!</v>
      </c>
      <c r="L15" s="192" t="e">
        <f>#REF!-L14</f>
        <v>#REF!</v>
      </c>
      <c r="M15" s="192" t="e">
        <f>#REF!-M14</f>
        <v>#REF!</v>
      </c>
      <c r="N15" s="192" t="e">
        <f>#REF!-N14</f>
        <v>#REF!</v>
      </c>
      <c r="O15" s="189">
        <f>ROUNDUP(((D15-C15)/C15)*100,2)</f>
        <v>-13.91</v>
      </c>
      <c r="P15" s="196" t="s">
        <v>245</v>
      </c>
    </row>
    <row r="16" spans="1:16" ht="25.5">
      <c r="A16" s="188"/>
      <c r="B16" s="190" t="s">
        <v>206</v>
      </c>
      <c r="C16" s="193">
        <f t="shared" ref="C16:I16" si="0">C14+C15</f>
        <v>139417748</v>
      </c>
      <c r="D16" s="193">
        <f t="shared" si="0"/>
        <v>121391149</v>
      </c>
      <c r="E16" s="193">
        <f t="shared" si="0"/>
        <v>0</v>
      </c>
      <c r="F16" s="193">
        <f t="shared" si="0"/>
        <v>0</v>
      </c>
      <c r="G16" s="193">
        <f t="shared" si="0"/>
        <v>0</v>
      </c>
      <c r="H16" s="193">
        <f t="shared" si="0"/>
        <v>0</v>
      </c>
      <c r="I16" s="193">
        <f t="shared" si="0"/>
        <v>0</v>
      </c>
      <c r="J16" s="194" t="e">
        <f>J14+J15</f>
        <v>#REF!</v>
      </c>
      <c r="K16" s="194" t="e">
        <f>K14+K15</f>
        <v>#REF!</v>
      </c>
      <c r="L16" s="194" t="e">
        <f>L14+L15</f>
        <v>#REF!</v>
      </c>
      <c r="M16" s="194" t="e">
        <f>M14+M15</f>
        <v>#REF!</v>
      </c>
      <c r="N16" s="194" t="e">
        <f>N14+N15</f>
        <v>#REF!</v>
      </c>
      <c r="O16" s="189"/>
      <c r="P16" s="189"/>
    </row>
    <row r="17" spans="1:16">
      <c r="A17" s="188"/>
      <c r="B17" s="190"/>
      <c r="C17" s="191"/>
      <c r="D17" s="191"/>
      <c r="E17" s="191"/>
      <c r="F17" s="191"/>
      <c r="G17" s="191"/>
      <c r="H17" s="191"/>
      <c r="I17" s="191"/>
      <c r="J17" s="189"/>
      <c r="K17" s="189"/>
      <c r="L17" s="189"/>
      <c r="M17" s="189"/>
      <c r="N17" s="189"/>
      <c r="O17" s="189"/>
      <c r="P17" s="189"/>
    </row>
    <row r="18" spans="1:16" ht="185.25" customHeight="1">
      <c r="A18" s="188">
        <v>3</v>
      </c>
      <c r="B18" s="190" t="s">
        <v>207</v>
      </c>
      <c r="C18" s="191">
        <v>93411804</v>
      </c>
      <c r="D18" s="191">
        <v>134003969</v>
      </c>
      <c r="E18" s="191"/>
      <c r="F18" s="191"/>
      <c r="G18" s="191"/>
      <c r="H18" s="191"/>
      <c r="I18" s="191"/>
      <c r="J18" s="192" t="e">
        <f>#REF!-#REF!</f>
        <v>#REF!</v>
      </c>
      <c r="K18" s="192" t="e">
        <f>#REF!-#REF!</f>
        <v>#REF!</v>
      </c>
      <c r="L18" s="192" t="e">
        <f>#REF!-#REF!</f>
        <v>#REF!</v>
      </c>
      <c r="M18" s="192" t="e">
        <f>#REF!-#REF!</f>
        <v>#REF!</v>
      </c>
      <c r="N18" s="192" t="e">
        <f>#REF!-#REF!</f>
        <v>#REF!</v>
      </c>
      <c r="O18" s="189">
        <f>ROUNDUP(((D18-C18)/C18)*100,2)</f>
        <v>43.46</v>
      </c>
      <c r="P18" s="196" t="s">
        <v>246</v>
      </c>
    </row>
    <row r="19" spans="1:16">
      <c r="A19" s="188">
        <v>4</v>
      </c>
      <c r="B19" s="190" t="s">
        <v>208</v>
      </c>
      <c r="C19" s="191">
        <v>291773691</v>
      </c>
      <c r="D19" s="191">
        <v>281242057</v>
      </c>
      <c r="E19" s="191"/>
      <c r="F19" s="191"/>
      <c r="G19" s="191"/>
      <c r="H19" s="191"/>
      <c r="I19" s="191"/>
      <c r="J19" s="191" t="e">
        <f>[1]Annexure_Final!Z1700-#REF!</f>
        <v>#REF!</v>
      </c>
      <c r="K19" s="191" t="e">
        <f>[1]Annexure_Final!AA1700-#REF!</f>
        <v>#REF!</v>
      </c>
      <c r="L19" s="191" t="e">
        <f>[1]Annexure_Final!AB1700-#REF!</f>
        <v>#REF!</v>
      </c>
      <c r="M19" s="191" t="e">
        <f>[1]Annexure_Final!AC1700-#REF!</f>
        <v>#REF!</v>
      </c>
      <c r="N19" s="191" t="e">
        <f>[1]Annexure_Final!AD1700-#REF!</f>
        <v>#REF!</v>
      </c>
      <c r="O19" s="189">
        <f>ROUNDUP(((D19-C19)/C19)*100,2)</f>
        <v>-3.61</v>
      </c>
      <c r="P19" s="189"/>
    </row>
    <row r="20" spans="1:16">
      <c r="A20" s="188"/>
      <c r="B20" s="190"/>
      <c r="C20" s="191">
        <v>0</v>
      </c>
      <c r="D20" s="191">
        <v>0</v>
      </c>
      <c r="E20" s="191"/>
      <c r="F20" s="191"/>
      <c r="G20" s="191"/>
      <c r="H20" s="191"/>
      <c r="I20" s="191"/>
      <c r="J20" s="193"/>
      <c r="K20" s="193"/>
      <c r="L20" s="193"/>
      <c r="M20" s="193"/>
      <c r="N20" s="193"/>
      <c r="O20" s="189"/>
      <c r="P20" s="189"/>
    </row>
    <row r="21" spans="1:16">
      <c r="A21" s="188">
        <v>5</v>
      </c>
      <c r="B21" s="190" t="s">
        <v>209</v>
      </c>
      <c r="C21" s="191">
        <v>0</v>
      </c>
      <c r="D21" s="191">
        <v>0</v>
      </c>
      <c r="E21" s="191"/>
      <c r="F21" s="191"/>
      <c r="G21" s="191"/>
      <c r="H21" s="191"/>
      <c r="I21" s="191"/>
      <c r="J21" s="193"/>
      <c r="K21" s="193"/>
      <c r="L21" s="193"/>
      <c r="M21" s="193"/>
      <c r="N21" s="193"/>
      <c r="O21" s="189"/>
      <c r="P21" s="189"/>
    </row>
    <row r="22" spans="1:16">
      <c r="A22" s="195">
        <v>5.0999999999999996</v>
      </c>
      <c r="B22" s="189" t="s">
        <v>210</v>
      </c>
      <c r="C22" s="191">
        <v>10950183</v>
      </c>
      <c r="D22" s="191">
        <v>10233525</v>
      </c>
      <c r="E22" s="191"/>
      <c r="F22" s="191"/>
      <c r="G22" s="191"/>
      <c r="H22" s="191"/>
      <c r="I22" s="191"/>
      <c r="J22" s="191" t="e">
        <f>[1]Annexure_Final!Z1665-#REF!</f>
        <v>#REF!</v>
      </c>
      <c r="K22" s="191" t="e">
        <f>[1]Annexure_Final!AA1665-#REF!</f>
        <v>#REF!</v>
      </c>
      <c r="L22" s="191" t="e">
        <f>[1]Annexure_Final!AB1665-#REF!</f>
        <v>#REF!</v>
      </c>
      <c r="M22" s="191" t="e">
        <f>[1]Annexure_Final!AC1665-#REF!</f>
        <v>#REF!</v>
      </c>
      <c r="N22" s="191" t="e">
        <f>[1]Annexure_Final!AD1665-#REF!</f>
        <v>#REF!</v>
      </c>
      <c r="O22" s="189">
        <f>ROUNDUP(((D22-C22)/C22)*100,2)</f>
        <v>-6.55</v>
      </c>
      <c r="P22" s="189"/>
    </row>
    <row r="23" spans="1:16" ht="63.75">
      <c r="A23" s="195">
        <v>5.2</v>
      </c>
      <c r="B23" s="189" t="s">
        <v>212</v>
      </c>
      <c r="C23" s="191">
        <v>129508436</v>
      </c>
      <c r="D23" s="191">
        <v>65962683</v>
      </c>
      <c r="E23" s="191"/>
      <c r="F23" s="191"/>
      <c r="G23" s="191"/>
      <c r="H23" s="191"/>
      <c r="I23" s="191"/>
      <c r="J23" s="191" t="e">
        <f>[1]Annexure_Final!Z1708-#REF!</f>
        <v>#REF!</v>
      </c>
      <c r="K23" s="191" t="e">
        <f>[1]Annexure_Final!AA1708-#REF!</f>
        <v>#REF!</v>
      </c>
      <c r="L23" s="191" t="e">
        <f>[1]Annexure_Final!AB1708-#REF!</f>
        <v>#REF!</v>
      </c>
      <c r="M23" s="191" t="e">
        <f>[1]Annexure_Final!AC1708-#REF!</f>
        <v>#REF!</v>
      </c>
      <c r="N23" s="191" t="e">
        <f>[1]Annexure_Final!AD1708-#REF!</f>
        <v>#REF!</v>
      </c>
      <c r="O23" s="189">
        <f>ROUNDUP(((D23-C23)/C23)*100,2)</f>
        <v>-49.07</v>
      </c>
      <c r="P23" s="196" t="s">
        <v>247</v>
      </c>
    </row>
    <row r="24" spans="1:16" ht="39" customHeight="1">
      <c r="A24" s="195">
        <v>5.3</v>
      </c>
      <c r="B24" s="189" t="s">
        <v>213</v>
      </c>
      <c r="C24" s="191">
        <v>7375708</v>
      </c>
      <c r="D24" s="191">
        <v>7215867</v>
      </c>
      <c r="E24" s="191"/>
      <c r="F24" s="191"/>
      <c r="G24" s="191"/>
      <c r="H24" s="191"/>
      <c r="I24" s="191"/>
      <c r="J24" s="191" t="e">
        <f>[1]Annexure_Final!Z1723-#REF!</f>
        <v>#REF!</v>
      </c>
      <c r="K24" s="191" t="e">
        <f>[1]Annexure_Final!AA1723-#REF!</f>
        <v>#REF!</v>
      </c>
      <c r="L24" s="191" t="e">
        <f>[1]Annexure_Final!AB1723-#REF!</f>
        <v>#REF!</v>
      </c>
      <c r="M24" s="191" t="e">
        <f>[1]Annexure_Final!AC1723-#REF!</f>
        <v>#REF!</v>
      </c>
      <c r="N24" s="191" t="e">
        <f>[1]Annexure_Final!AD1723-#REF!</f>
        <v>#REF!</v>
      </c>
      <c r="O24" s="189">
        <f>ROUNDUP(((D24-C24)/C24)*100,2)</f>
        <v>-2.17</v>
      </c>
      <c r="P24" s="189"/>
    </row>
    <row r="25" spans="1:16" ht="114.75">
      <c r="A25" s="195">
        <v>5.4</v>
      </c>
      <c r="B25" s="189" t="s">
        <v>215</v>
      </c>
      <c r="C25" s="191">
        <v>3963413</v>
      </c>
      <c r="D25" s="191">
        <v>4936805</v>
      </c>
      <c r="E25" s="191"/>
      <c r="F25" s="191"/>
      <c r="G25" s="191"/>
      <c r="H25" s="191"/>
      <c r="I25" s="191"/>
      <c r="J25" s="191" t="e">
        <f>[1]Annexure_Final!Z1738-#REF!</f>
        <v>#REF!</v>
      </c>
      <c r="K25" s="191" t="e">
        <f>[1]Annexure_Final!AA1738-#REF!</f>
        <v>#REF!</v>
      </c>
      <c r="L25" s="191" t="e">
        <f>[1]Annexure_Final!AB1738-#REF!</f>
        <v>#REF!</v>
      </c>
      <c r="M25" s="191" t="e">
        <f>[1]Annexure_Final!AC1738-#REF!</f>
        <v>#REF!</v>
      </c>
      <c r="N25" s="191" t="e">
        <f>[1]Annexure_Final!AD1738-#REF!</f>
        <v>#REF!</v>
      </c>
      <c r="O25" s="189">
        <f>ROUNDUP(((D25-C25)/C25)*100,2)</f>
        <v>24.560000000000002</v>
      </c>
      <c r="P25" s="196" t="s">
        <v>248</v>
      </c>
    </row>
    <row r="26" spans="1:16" ht="51">
      <c r="A26" s="195">
        <v>5.5</v>
      </c>
      <c r="B26" s="189" t="s">
        <v>217</v>
      </c>
      <c r="C26" s="191">
        <v>3381180</v>
      </c>
      <c r="D26" s="191">
        <v>2701091</v>
      </c>
      <c r="E26" s="191"/>
      <c r="F26" s="191"/>
      <c r="G26" s="191"/>
      <c r="H26" s="191"/>
      <c r="I26" s="191"/>
      <c r="J26" s="191" t="e">
        <f>[1]Annexure_Final!Z1756-#REF!</f>
        <v>#REF!</v>
      </c>
      <c r="K26" s="191" t="e">
        <f>[1]Annexure_Final!AA1756-#REF!</f>
        <v>#REF!</v>
      </c>
      <c r="L26" s="191" t="e">
        <f>[1]Annexure_Final!AB1756-#REF!</f>
        <v>#REF!</v>
      </c>
      <c r="M26" s="191" t="e">
        <f>[1]Annexure_Final!AC1756-#REF!</f>
        <v>#REF!</v>
      </c>
      <c r="N26" s="191" t="e">
        <f>[1]Annexure_Final!AD1756-#REF!</f>
        <v>#REF!</v>
      </c>
      <c r="O26" s="189">
        <f>ROUNDUP(((D26-C26)/C26)*100,2)</f>
        <v>-20.12</v>
      </c>
      <c r="P26" s="189" t="s">
        <v>249</v>
      </c>
    </row>
    <row r="27" spans="1:16">
      <c r="A27" s="195">
        <v>5.6</v>
      </c>
      <c r="B27" s="189" t="s">
        <v>218</v>
      </c>
      <c r="C27" s="191">
        <v>0</v>
      </c>
      <c r="D27" s="191">
        <v>0</v>
      </c>
      <c r="E27" s="191"/>
      <c r="F27" s="191"/>
      <c r="G27" s="191"/>
      <c r="H27" s="191"/>
      <c r="I27" s="191"/>
      <c r="J27" s="191">
        <f>[1]Annexure_Final!Z1766</f>
        <v>0</v>
      </c>
      <c r="K27" s="191">
        <f>[1]Annexure_Final!AA1766</f>
        <v>0</v>
      </c>
      <c r="L27" s="191">
        <f>[1]Annexure_Final!AB1766</f>
        <v>0</v>
      </c>
      <c r="M27" s="191">
        <f>[1]Annexure_Final!AC1766</f>
        <v>0</v>
      </c>
      <c r="N27" s="191">
        <f>[1]Annexure_Final!AD1766</f>
        <v>0</v>
      </c>
      <c r="O27" s="189"/>
      <c r="P27" s="189"/>
    </row>
    <row r="28" spans="1:16" ht="51">
      <c r="A28" s="195">
        <v>5.7</v>
      </c>
      <c r="B28" s="189" t="s">
        <v>219</v>
      </c>
      <c r="C28" s="191">
        <v>25100</v>
      </c>
      <c r="D28" s="191">
        <v>20900</v>
      </c>
      <c r="E28" s="191"/>
      <c r="F28" s="191"/>
      <c r="G28" s="191"/>
      <c r="H28" s="191"/>
      <c r="I28" s="191"/>
      <c r="J28" s="191" t="e">
        <f>[1]Annexure_Final!Z1762-#REF!</f>
        <v>#REF!</v>
      </c>
      <c r="K28" s="191" t="e">
        <f>[1]Annexure_Final!AA1762-#REF!</f>
        <v>#REF!</v>
      </c>
      <c r="L28" s="191" t="e">
        <f>[1]Annexure_Final!AB1762-#REF!</f>
        <v>#REF!</v>
      </c>
      <c r="M28" s="191" t="e">
        <f>[1]Annexure_Final!AC1762-#REF!</f>
        <v>#REF!</v>
      </c>
      <c r="N28" s="191" t="e">
        <f>[1]Annexure_Final!AD1762-#REF!</f>
        <v>#REF!</v>
      </c>
      <c r="O28" s="189">
        <f>ROUNDUP(((D28-C28)/C28)*100,2)</f>
        <v>-16.740000000000002</v>
      </c>
      <c r="P28" s="189" t="s">
        <v>250</v>
      </c>
    </row>
    <row r="29" spans="1:16">
      <c r="A29" s="195" t="s">
        <v>196</v>
      </c>
      <c r="B29" s="189" t="s">
        <v>196</v>
      </c>
      <c r="C29" s="191">
        <v>0</v>
      </c>
      <c r="D29" s="191">
        <v>0</v>
      </c>
      <c r="E29" s="191"/>
      <c r="F29" s="191"/>
      <c r="G29" s="191"/>
      <c r="H29" s="191"/>
      <c r="I29" s="191"/>
      <c r="J29" s="191"/>
      <c r="K29" s="191"/>
      <c r="L29" s="191"/>
      <c r="M29" s="191"/>
      <c r="N29" s="191"/>
      <c r="O29" s="189"/>
      <c r="P29" s="189"/>
    </row>
    <row r="30" spans="1:16" ht="25.5">
      <c r="A30" s="195"/>
      <c r="B30" s="190" t="s">
        <v>221</v>
      </c>
      <c r="C30" s="193">
        <f t="shared" ref="C30:I30" si="1">SUM(C22:C29)</f>
        <v>155204020</v>
      </c>
      <c r="D30" s="193">
        <f t="shared" si="1"/>
        <v>91070871</v>
      </c>
      <c r="E30" s="193">
        <f t="shared" si="1"/>
        <v>0</v>
      </c>
      <c r="F30" s="193">
        <f t="shared" si="1"/>
        <v>0</v>
      </c>
      <c r="G30" s="193">
        <f t="shared" si="1"/>
        <v>0</v>
      </c>
      <c r="H30" s="193">
        <f t="shared" si="1"/>
        <v>0</v>
      </c>
      <c r="I30" s="193">
        <f t="shared" si="1"/>
        <v>0</v>
      </c>
      <c r="J30" s="194" t="e">
        <f>SUM(J22:J29)</f>
        <v>#REF!</v>
      </c>
      <c r="K30" s="194" t="e">
        <f>SUM(K22:K29)</f>
        <v>#REF!</v>
      </c>
      <c r="L30" s="194" t="e">
        <f>SUM(L22:L29)</f>
        <v>#REF!</v>
      </c>
      <c r="M30" s="194" t="e">
        <f>SUM(M22:M29)</f>
        <v>#REF!</v>
      </c>
      <c r="N30" s="194" t="e">
        <f>SUM(N22:N29)</f>
        <v>#REF!</v>
      </c>
      <c r="O30" s="189"/>
      <c r="P30" s="189"/>
    </row>
    <row r="31" spans="1:16">
      <c r="A31" s="188">
        <v>6</v>
      </c>
      <c r="B31" s="190" t="s">
        <v>222</v>
      </c>
      <c r="C31" s="191"/>
      <c r="D31" s="191"/>
      <c r="E31" s="191"/>
      <c r="F31" s="191"/>
      <c r="G31" s="191"/>
      <c r="H31" s="191"/>
      <c r="I31" s="191"/>
      <c r="J31" s="189"/>
      <c r="K31" s="189"/>
      <c r="L31" s="189"/>
      <c r="M31" s="189"/>
      <c r="N31" s="189"/>
      <c r="O31" s="189"/>
      <c r="P31" s="189"/>
    </row>
    <row r="32" spans="1:16">
      <c r="A32" s="195" t="s">
        <v>223</v>
      </c>
      <c r="B32" s="189" t="s">
        <v>224</v>
      </c>
      <c r="C32" s="191">
        <v>738948853</v>
      </c>
      <c r="D32" s="191">
        <v>693575384</v>
      </c>
      <c r="E32" s="191"/>
      <c r="F32" s="191"/>
      <c r="G32" s="191"/>
      <c r="H32" s="191"/>
      <c r="I32" s="191"/>
      <c r="J32" s="192"/>
      <c r="K32" s="192"/>
      <c r="L32" s="192"/>
      <c r="M32" s="192"/>
      <c r="N32" s="192"/>
      <c r="O32" s="189">
        <f>ROUNDUP(((D32-C32)/C32)*100,2)</f>
        <v>-6.1499999999999995</v>
      </c>
      <c r="P32" s="189"/>
    </row>
    <row r="33" spans="1:16" ht="51">
      <c r="A33" s="195">
        <v>6.2</v>
      </c>
      <c r="B33" s="189" t="s">
        <v>226</v>
      </c>
      <c r="C33" s="191">
        <v>49631026</v>
      </c>
      <c r="D33" s="191">
        <v>29332707</v>
      </c>
      <c r="E33" s="191"/>
      <c r="F33" s="191"/>
      <c r="G33" s="191"/>
      <c r="H33" s="191"/>
      <c r="I33" s="191"/>
      <c r="J33" s="192"/>
      <c r="K33" s="192"/>
      <c r="L33" s="192"/>
      <c r="M33" s="192"/>
      <c r="N33" s="192"/>
      <c r="O33" s="189">
        <f>ROUNDUP(((D33-C33)/C33)*100,2)</f>
        <v>-40.9</v>
      </c>
      <c r="P33" s="196" t="s">
        <v>251</v>
      </c>
    </row>
    <row r="34" spans="1:16" ht="76.5">
      <c r="A34" s="195">
        <v>6.3</v>
      </c>
      <c r="B34" s="189" t="s">
        <v>227</v>
      </c>
      <c r="C34" s="191">
        <v>27471803</v>
      </c>
      <c r="D34" s="191">
        <v>40085007</v>
      </c>
      <c r="E34" s="191"/>
      <c r="F34" s="191"/>
      <c r="G34" s="191"/>
      <c r="H34" s="191"/>
      <c r="I34" s="191"/>
      <c r="J34" s="192"/>
      <c r="K34" s="192"/>
      <c r="L34" s="192"/>
      <c r="M34" s="192"/>
      <c r="N34" s="192"/>
      <c r="O34" s="189">
        <f>ROUNDUP(((D34-C34)/C34)*100,2)</f>
        <v>45.919999999999995</v>
      </c>
      <c r="P34" s="189" t="s">
        <v>252</v>
      </c>
    </row>
    <row r="35" spans="1:16" ht="63.75">
      <c r="A35" s="195">
        <v>6.4</v>
      </c>
      <c r="B35" s="189" t="s">
        <v>229</v>
      </c>
      <c r="C35" s="191">
        <v>8593962</v>
      </c>
      <c r="D35" s="191">
        <v>3454426</v>
      </c>
      <c r="E35" s="191"/>
      <c r="F35" s="191"/>
      <c r="G35" s="191"/>
      <c r="H35" s="191"/>
      <c r="I35" s="191"/>
      <c r="J35" s="192"/>
      <c r="K35" s="192"/>
      <c r="L35" s="192"/>
      <c r="M35" s="192"/>
      <c r="N35" s="192"/>
      <c r="O35" s="189">
        <f>ROUNDUP(((D35-C35)/C35)*100,2)</f>
        <v>-59.809999999999995</v>
      </c>
      <c r="P35" s="196" t="s">
        <v>253</v>
      </c>
    </row>
    <row r="36" spans="1:16">
      <c r="A36" s="195">
        <v>6.5</v>
      </c>
      <c r="B36" s="189" t="s">
        <v>231</v>
      </c>
      <c r="C36" s="191">
        <v>0</v>
      </c>
      <c r="D36" s="191">
        <v>0</v>
      </c>
      <c r="E36" s="191"/>
      <c r="F36" s="191"/>
      <c r="G36" s="191"/>
      <c r="H36" s="191"/>
      <c r="I36" s="191"/>
      <c r="J36" s="191"/>
      <c r="K36" s="191"/>
      <c r="L36" s="191"/>
      <c r="M36" s="191"/>
      <c r="N36" s="191"/>
      <c r="O36" s="189"/>
      <c r="P36" s="189"/>
    </row>
    <row r="37" spans="1:16">
      <c r="A37" s="195">
        <v>6.6</v>
      </c>
      <c r="B37" s="189" t="s">
        <v>232</v>
      </c>
      <c r="C37" s="191">
        <v>16178345</v>
      </c>
      <c r="D37" s="191">
        <v>16852522</v>
      </c>
      <c r="E37" s="191"/>
      <c r="F37" s="191"/>
      <c r="G37" s="191"/>
      <c r="H37" s="191"/>
      <c r="I37" s="191"/>
      <c r="J37" s="192"/>
      <c r="K37" s="192"/>
      <c r="L37" s="192"/>
      <c r="M37" s="192"/>
      <c r="N37" s="192"/>
      <c r="O37" s="189">
        <f>ROUNDUP(((D37-C37)/C37)*100,2)</f>
        <v>4.17</v>
      </c>
      <c r="P37" s="189"/>
    </row>
    <row r="38" spans="1:16">
      <c r="A38" s="195"/>
      <c r="B38" s="190" t="s">
        <v>234</v>
      </c>
      <c r="C38" s="193">
        <f t="shared" ref="C38:I38" si="2">SUM(C32:C37)</f>
        <v>840823989</v>
      </c>
      <c r="D38" s="193">
        <f t="shared" si="2"/>
        <v>783300046</v>
      </c>
      <c r="E38" s="193">
        <f t="shared" si="2"/>
        <v>0</v>
      </c>
      <c r="F38" s="193">
        <f t="shared" si="2"/>
        <v>0</v>
      </c>
      <c r="G38" s="193">
        <f t="shared" si="2"/>
        <v>0</v>
      </c>
      <c r="H38" s="193">
        <f t="shared" si="2"/>
        <v>0</v>
      </c>
      <c r="I38" s="193">
        <f t="shared" si="2"/>
        <v>0</v>
      </c>
      <c r="J38" s="193">
        <f>SUM(J31:J37)</f>
        <v>0</v>
      </c>
      <c r="K38" s="193">
        <f>SUM(K31:K37)</f>
        <v>0</v>
      </c>
      <c r="L38" s="193">
        <f>SUM(L31:L37)</f>
        <v>0</v>
      </c>
      <c r="M38" s="193">
        <f>SUM(M31:M37)</f>
        <v>0</v>
      </c>
      <c r="N38" s="193">
        <f>SUM(N31:N37)</f>
        <v>0</v>
      </c>
      <c r="O38" s="189"/>
      <c r="P38" s="189"/>
    </row>
    <row r="39" spans="1:16" s="198" customFormat="1">
      <c r="A39" s="195">
        <v>7</v>
      </c>
      <c r="B39" s="189" t="s">
        <v>235</v>
      </c>
      <c r="C39" s="191">
        <v>91618</v>
      </c>
      <c r="D39" s="191">
        <v>91054</v>
      </c>
      <c r="E39" s="191"/>
      <c r="F39" s="191"/>
      <c r="G39" s="191"/>
      <c r="H39" s="191"/>
      <c r="I39" s="191"/>
      <c r="J39" s="191"/>
      <c r="K39" s="191"/>
      <c r="L39" s="191"/>
      <c r="M39" s="191"/>
      <c r="N39" s="191"/>
      <c r="O39" s="189">
        <f>ROUNDUP(((D39-C39)/C39)*100,2)</f>
        <v>-0.62</v>
      </c>
      <c r="P39" s="190"/>
    </row>
    <row r="40" spans="1:16">
      <c r="A40" s="195"/>
      <c r="B40" s="189"/>
      <c r="C40" s="191">
        <v>0</v>
      </c>
      <c r="D40" s="191">
        <v>0</v>
      </c>
      <c r="E40" s="191"/>
      <c r="F40" s="191"/>
      <c r="G40" s="191"/>
      <c r="H40" s="191"/>
      <c r="I40" s="191"/>
      <c r="J40" s="191"/>
      <c r="K40" s="191"/>
      <c r="L40" s="191"/>
      <c r="M40" s="191"/>
      <c r="N40" s="191"/>
      <c r="O40" s="189"/>
      <c r="P40" s="189"/>
    </row>
    <row r="41" spans="1:16">
      <c r="A41" s="195"/>
      <c r="B41" s="189"/>
      <c r="C41" s="191">
        <v>0</v>
      </c>
      <c r="D41" s="191">
        <v>0</v>
      </c>
      <c r="E41" s="191"/>
      <c r="F41" s="191"/>
      <c r="G41" s="191"/>
      <c r="H41" s="191"/>
      <c r="I41" s="191"/>
      <c r="J41" s="191"/>
      <c r="K41" s="191"/>
      <c r="L41" s="191"/>
      <c r="M41" s="191"/>
      <c r="N41" s="191"/>
      <c r="O41" s="189"/>
      <c r="P41" s="189"/>
    </row>
    <row r="42" spans="1:16">
      <c r="A42" s="195">
        <v>9.1</v>
      </c>
      <c r="B42" s="189" t="s">
        <v>237</v>
      </c>
      <c r="C42" s="191">
        <v>351512575</v>
      </c>
      <c r="D42" s="191">
        <v>363530252</v>
      </c>
      <c r="E42" s="191"/>
      <c r="F42" s="191"/>
      <c r="G42" s="191"/>
      <c r="H42" s="191"/>
      <c r="I42" s="191"/>
      <c r="J42" s="191"/>
      <c r="K42" s="191"/>
      <c r="L42" s="191"/>
      <c r="M42" s="191"/>
      <c r="N42" s="191"/>
      <c r="O42" s="189">
        <f>ROUNDUP(((D42-C42)/C42)*100,2)</f>
        <v>3.42</v>
      </c>
      <c r="P42" s="189"/>
    </row>
    <row r="43" spans="1:16" ht="13.5" customHeight="1">
      <c r="A43" s="195"/>
      <c r="B43" s="189"/>
      <c r="C43" s="191">
        <v>0</v>
      </c>
      <c r="D43" s="191">
        <v>0</v>
      </c>
      <c r="E43" s="191"/>
      <c r="F43" s="191"/>
      <c r="G43" s="191"/>
      <c r="H43" s="191"/>
      <c r="I43" s="191"/>
      <c r="J43" s="191"/>
      <c r="K43" s="191"/>
      <c r="L43" s="191"/>
      <c r="M43" s="191"/>
      <c r="N43" s="191"/>
      <c r="O43" s="189"/>
      <c r="P43" s="189"/>
    </row>
    <row r="44" spans="1:16" ht="51">
      <c r="A44" s="195">
        <v>10</v>
      </c>
      <c r="B44" s="190" t="s">
        <v>239</v>
      </c>
      <c r="C44" s="191">
        <v>38421810</v>
      </c>
      <c r="D44" s="191">
        <v>44623441</v>
      </c>
      <c r="E44" s="191"/>
      <c r="F44" s="191"/>
      <c r="G44" s="191"/>
      <c r="H44" s="191"/>
      <c r="I44" s="191"/>
      <c r="J44" s="191"/>
      <c r="K44" s="191"/>
      <c r="L44" s="191"/>
      <c r="M44" s="191"/>
      <c r="N44" s="191"/>
      <c r="O44" s="189">
        <f>ROUNDUP(((D44-C44)/C44)*100,2)</f>
        <v>16.150000000000002</v>
      </c>
      <c r="P44" s="196" t="s">
        <v>254</v>
      </c>
    </row>
    <row r="45" spans="1:16">
      <c r="A45" s="195">
        <v>11</v>
      </c>
      <c r="B45" s="190" t="s">
        <v>240</v>
      </c>
      <c r="C45" s="193">
        <f t="shared" ref="C45:I45" si="3">C11+C16+C18+C19+C30+C38+C39+C42+C44</f>
        <v>1953349694</v>
      </c>
      <c r="D45" s="193">
        <f t="shared" si="3"/>
        <v>1863781743</v>
      </c>
      <c r="E45" s="193">
        <f t="shared" si="3"/>
        <v>0</v>
      </c>
      <c r="F45" s="193">
        <f t="shared" si="3"/>
        <v>0</v>
      </c>
      <c r="G45" s="193">
        <f t="shared" si="3"/>
        <v>0</v>
      </c>
      <c r="H45" s="193">
        <f t="shared" si="3"/>
        <v>0</v>
      </c>
      <c r="I45" s="193">
        <f t="shared" si="3"/>
        <v>0</v>
      </c>
      <c r="J45" s="193" t="e">
        <f>+J11+J16+J18+J19+J30+J38+J39+J40+J42+J44+J43</f>
        <v>#REF!</v>
      </c>
      <c r="K45" s="193" t="e">
        <f>+K11+K16+K18+K19+K30+K38+K39+K40+K42+K44+K43</f>
        <v>#REF!</v>
      </c>
      <c r="L45" s="193" t="e">
        <f>+L11+L16+L18+L19+L30+L38+L39+L40+L42+L44+L43</f>
        <v>#REF!</v>
      </c>
      <c r="M45" s="193" t="e">
        <f>+M11+M16+M18+M19+M30+M38+M39+M40+M42+M44+M43</f>
        <v>#REF!</v>
      </c>
      <c r="N45" s="193" t="e">
        <f>+N11+N16+N18+N19+N30+N38+N39+N40+N42+N44+N43</f>
        <v>#REF!</v>
      </c>
      <c r="O45" s="189"/>
      <c r="P45" s="189"/>
    </row>
    <row r="46" spans="1:16" ht="127.5">
      <c r="A46" s="195">
        <v>12</v>
      </c>
      <c r="B46" s="190" t="s">
        <v>241</v>
      </c>
      <c r="C46" s="191">
        <v>9335021</v>
      </c>
      <c r="D46" s="191">
        <v>18325556</v>
      </c>
      <c r="E46" s="191"/>
      <c r="F46" s="191"/>
      <c r="G46" s="191"/>
      <c r="H46" s="191"/>
      <c r="I46" s="191"/>
      <c r="J46" s="193">
        <f>[1]Annexure_Final!Z1537+[1]Annexure_Final!Z1513</f>
        <v>3924611</v>
      </c>
      <c r="K46" s="193">
        <f>[1]Annexure_Final!AA1537+[1]Annexure_Final!AA1513</f>
        <v>2482346</v>
      </c>
      <c r="L46" s="193">
        <f>[1]Annexure_Final!AB1537+[1]Annexure_Final!AB1513</f>
        <v>3202229</v>
      </c>
      <c r="M46" s="193">
        <f>[1]Annexure_Final!AC1537+[1]Annexure_Final!AC1513</f>
        <v>1586839</v>
      </c>
      <c r="N46" s="193">
        <f>[1]Annexure_Final!AD1537+[1]Annexure_Final!AD1513</f>
        <v>26786964</v>
      </c>
      <c r="O46" s="189">
        <f>ROUNDUP(((D46-C46)/C46)*100,2)</f>
        <v>96.31</v>
      </c>
      <c r="P46" s="189" t="s">
        <v>255</v>
      </c>
    </row>
    <row r="47" spans="1:16">
      <c r="A47" s="195">
        <v>13</v>
      </c>
      <c r="B47" s="190" t="s">
        <v>243</v>
      </c>
      <c r="C47" s="193">
        <f t="shared" ref="C47:I47" si="4">C45-C46</f>
        <v>1944014673</v>
      </c>
      <c r="D47" s="193">
        <f t="shared" si="4"/>
        <v>1845456187</v>
      </c>
      <c r="E47" s="193">
        <f t="shared" si="4"/>
        <v>0</v>
      </c>
      <c r="F47" s="193">
        <f t="shared" si="4"/>
        <v>0</v>
      </c>
      <c r="G47" s="193">
        <f t="shared" si="4"/>
        <v>0</v>
      </c>
      <c r="H47" s="193">
        <f t="shared" si="4"/>
        <v>0</v>
      </c>
      <c r="I47" s="193">
        <f t="shared" si="4"/>
        <v>0</v>
      </c>
      <c r="J47" s="190" t="e">
        <f>+J45-J46</f>
        <v>#REF!</v>
      </c>
      <c r="K47" s="190" t="e">
        <f>+K45-K46</f>
        <v>#REF!</v>
      </c>
      <c r="L47" s="190" t="e">
        <f>+L45-L46</f>
        <v>#REF!</v>
      </c>
      <c r="M47" s="190" t="e">
        <f>+M45-M46</f>
        <v>#REF!</v>
      </c>
      <c r="N47" s="190" t="e">
        <f>+N45-N46</f>
        <v>#REF!</v>
      </c>
      <c r="O47" s="189"/>
      <c r="P47" s="189"/>
    </row>
    <row r="48" spans="1:16" ht="51">
      <c r="A48" s="195">
        <v>14</v>
      </c>
      <c r="B48" s="189" t="s">
        <v>244</v>
      </c>
      <c r="C48" s="191"/>
      <c r="D48" s="191"/>
      <c r="E48" s="191"/>
      <c r="F48" s="191"/>
      <c r="G48" s="191"/>
      <c r="H48" s="191"/>
      <c r="I48" s="191"/>
      <c r="J48" s="189"/>
      <c r="K48" s="189"/>
      <c r="L48" s="189"/>
      <c r="M48" s="189"/>
      <c r="N48" s="189"/>
      <c r="O48" s="189"/>
      <c r="P48" s="189"/>
    </row>
  </sheetData>
  <mergeCells count="3">
    <mergeCell ref="B2:P2"/>
    <mergeCell ref="B3:P3"/>
    <mergeCell ref="B5:P5"/>
  </mergeCells>
  <printOptions horizontalCentered="1"/>
  <pageMargins left="0.25" right="0.16" top="0.65" bottom="0.46" header="0.54" footer="0.42"/>
  <pageSetup paperSize="9" scale="80" fitToHeight="6"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dimension ref="A1:K48"/>
  <sheetViews>
    <sheetView view="pageBreakPreview" zoomScaleNormal="100" zoomScaleSheetLayoutView="100" workbookViewId="0">
      <pane xSplit="2" ySplit="8" topLeftCell="C24" activePane="bottomRight" state="frozen"/>
      <selection activeCell="B42" sqref="B42"/>
      <selection pane="topRight" activeCell="B42" sqref="B42"/>
      <selection pane="bottomLeft" activeCell="B42" sqref="B42"/>
      <selection pane="bottomRight" activeCell="B42" sqref="B42"/>
    </sheetView>
  </sheetViews>
  <sheetFormatPr defaultRowHeight="12.75"/>
  <cols>
    <col min="1" max="1" width="7.6640625" style="173" customWidth="1"/>
    <col min="2" max="2" width="34.83203125" style="175" customWidth="1"/>
    <col min="3" max="4" width="16.33203125" style="175" customWidth="1"/>
    <col min="5" max="5" width="14.33203125" style="175" hidden="1" customWidth="1"/>
    <col min="6" max="7" width="13.1640625" style="175" hidden="1" customWidth="1"/>
    <col min="8" max="8" width="16.1640625" style="175" hidden="1" customWidth="1"/>
    <col min="9" max="9" width="14.33203125" style="175" hidden="1" customWidth="1"/>
    <col min="10" max="10" width="12.1640625" style="175" customWidth="1"/>
    <col min="11" max="11" width="62.6640625" style="208" customWidth="1"/>
    <col min="12" max="27" width="2.33203125" style="175" bestFit="1" customWidth="1"/>
    <col min="28" max="16384" width="9.33203125" style="175"/>
  </cols>
  <sheetData>
    <row r="1" spans="1:11">
      <c r="A1" s="199"/>
      <c r="B1" s="200"/>
      <c r="C1" s="200"/>
      <c r="D1" s="200"/>
      <c r="E1" s="200"/>
      <c r="F1" s="200"/>
      <c r="G1" s="200"/>
      <c r="H1" s="200"/>
      <c r="I1" s="200"/>
      <c r="J1" s="200"/>
      <c r="K1" s="201"/>
    </row>
    <row r="2" spans="1:11" ht="17.25" customHeight="1">
      <c r="A2" s="199"/>
      <c r="B2" s="174" t="s">
        <v>179</v>
      </c>
      <c r="C2" s="174"/>
      <c r="D2" s="174"/>
      <c r="E2" s="174"/>
      <c r="F2" s="174"/>
      <c r="G2" s="174"/>
      <c r="H2" s="174"/>
      <c r="I2" s="174"/>
      <c r="J2" s="174"/>
      <c r="K2" s="174"/>
    </row>
    <row r="3" spans="1:11" ht="16.5" customHeight="1">
      <c r="A3" s="199"/>
      <c r="B3" s="176" t="s">
        <v>180</v>
      </c>
      <c r="C3" s="176"/>
      <c r="D3" s="176"/>
      <c r="E3" s="176"/>
      <c r="F3" s="176"/>
      <c r="G3" s="176"/>
      <c r="H3" s="176"/>
      <c r="I3" s="176"/>
      <c r="J3" s="176"/>
      <c r="K3" s="176"/>
    </row>
    <row r="4" spans="1:11" ht="4.5" customHeight="1">
      <c r="A4" s="199"/>
      <c r="B4" s="177"/>
      <c r="C4" s="181"/>
      <c r="D4" s="181"/>
      <c r="E4" s="181"/>
      <c r="F4" s="181"/>
      <c r="G4" s="181"/>
      <c r="H4" s="179"/>
      <c r="I4" s="200"/>
      <c r="J4" s="200"/>
      <c r="K4" s="201"/>
    </row>
    <row r="5" spans="1:11" ht="18" customHeight="1">
      <c r="A5" s="199"/>
      <c r="B5" s="176" t="s">
        <v>181</v>
      </c>
      <c r="C5" s="176"/>
      <c r="D5" s="176"/>
      <c r="E5" s="176"/>
      <c r="F5" s="176"/>
      <c r="G5" s="176"/>
      <c r="H5" s="176"/>
      <c r="I5" s="176"/>
      <c r="J5" s="176"/>
      <c r="K5" s="176"/>
    </row>
    <row r="6" spans="1:11" ht="15">
      <c r="A6" s="199"/>
      <c r="B6" s="180"/>
      <c r="C6" s="181"/>
      <c r="D6" s="181"/>
      <c r="E6" s="200"/>
      <c r="F6" s="200"/>
      <c r="G6" s="200"/>
      <c r="H6" s="200"/>
      <c r="I6" s="200"/>
      <c r="J6" s="200"/>
      <c r="K6" s="201"/>
    </row>
    <row r="7" spans="1:11" ht="6.75" customHeight="1">
      <c r="A7" s="199"/>
      <c r="B7" s="200"/>
      <c r="C7" s="200"/>
      <c r="D7" s="200"/>
      <c r="E7" s="200"/>
      <c r="F7" s="200"/>
      <c r="G7" s="200"/>
      <c r="H7" s="200"/>
      <c r="I7" s="200"/>
      <c r="J7" s="200"/>
      <c r="K7" s="201"/>
    </row>
    <row r="8" spans="1:11" ht="28.5" customHeight="1">
      <c r="A8" s="202" t="s">
        <v>182</v>
      </c>
      <c r="B8" s="202" t="s">
        <v>183</v>
      </c>
      <c r="C8" s="203" t="s">
        <v>62</v>
      </c>
      <c r="D8" s="203" t="s">
        <v>76</v>
      </c>
      <c r="E8" s="204" t="s">
        <v>189</v>
      </c>
      <c r="F8" s="204" t="s">
        <v>190</v>
      </c>
      <c r="G8" s="203" t="s">
        <v>191</v>
      </c>
      <c r="H8" s="203" t="s">
        <v>192</v>
      </c>
      <c r="I8" s="203" t="s">
        <v>193</v>
      </c>
      <c r="J8" s="202" t="s">
        <v>194</v>
      </c>
      <c r="K8" s="202" t="s">
        <v>195</v>
      </c>
    </row>
    <row r="9" spans="1:11">
      <c r="A9" s="188" t="s">
        <v>196</v>
      </c>
      <c r="B9" s="188">
        <v>1</v>
      </c>
      <c r="C9" s="188"/>
      <c r="D9" s="188"/>
      <c r="E9" s="189"/>
      <c r="F9" s="189"/>
      <c r="G9" s="189"/>
      <c r="H9" s="189"/>
      <c r="I9" s="189"/>
      <c r="J9" s="189"/>
      <c r="K9" s="205"/>
    </row>
    <row r="10" spans="1:11">
      <c r="A10" s="188" t="s">
        <v>197</v>
      </c>
      <c r="B10" s="190" t="s">
        <v>198</v>
      </c>
      <c r="C10" s="189"/>
      <c r="D10" s="189"/>
      <c r="E10" s="189"/>
      <c r="F10" s="189"/>
      <c r="G10" s="189"/>
      <c r="H10" s="189"/>
      <c r="I10" s="189"/>
      <c r="J10" s="189"/>
      <c r="K10" s="205"/>
    </row>
    <row r="11" spans="1:11" ht="63.75">
      <c r="A11" s="188">
        <v>1</v>
      </c>
      <c r="B11" s="190" t="s">
        <v>199</v>
      </c>
      <c r="C11" s="191">
        <v>49481661</v>
      </c>
      <c r="D11" s="191">
        <v>42692439</v>
      </c>
      <c r="E11" s="191">
        <f>[1]Annexure_Final!Z1578</f>
        <v>0</v>
      </c>
      <c r="F11" s="191">
        <f>[1]Annexure_Final!AA1578</f>
        <v>0</v>
      </c>
      <c r="G11" s="191">
        <f>[1]Annexure_Final!AB1578</f>
        <v>0</v>
      </c>
      <c r="H11" s="191">
        <f>[1]Annexure_Final!AC1578</f>
        <v>0</v>
      </c>
      <c r="I11" s="191">
        <f>[1]Annexure_Final!AD1578</f>
        <v>0</v>
      </c>
      <c r="J11" s="189">
        <f>ROUNDUP(((D11-C11)/C11)*100,2)</f>
        <v>-13.73</v>
      </c>
      <c r="K11" s="205" t="s">
        <v>256</v>
      </c>
    </row>
    <row r="12" spans="1:11">
      <c r="A12" s="188"/>
      <c r="B12" s="190"/>
      <c r="C12" s="191">
        <v>0</v>
      </c>
      <c r="D12" s="191">
        <v>0</v>
      </c>
      <c r="E12" s="189"/>
      <c r="F12" s="189"/>
      <c r="G12" s="189"/>
      <c r="H12" s="189"/>
      <c r="I12" s="189"/>
      <c r="J12" s="189"/>
      <c r="K12" s="205"/>
    </row>
    <row r="13" spans="1:11">
      <c r="A13" s="188">
        <v>2</v>
      </c>
      <c r="B13" s="190" t="s">
        <v>201</v>
      </c>
      <c r="C13" s="191">
        <v>0</v>
      </c>
      <c r="D13" s="191">
        <v>0</v>
      </c>
      <c r="E13" s="189"/>
      <c r="F13" s="189"/>
      <c r="G13" s="189"/>
      <c r="H13" s="189"/>
      <c r="I13" s="189"/>
      <c r="J13" s="189"/>
      <c r="K13" s="205"/>
    </row>
    <row r="14" spans="1:11" ht="25.5">
      <c r="A14" s="188">
        <v>2.1</v>
      </c>
      <c r="B14" s="190" t="s">
        <v>202</v>
      </c>
      <c r="C14" s="191">
        <v>9554886</v>
      </c>
      <c r="D14" s="191">
        <v>10034083</v>
      </c>
      <c r="E14" s="191">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F14" s="191">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G14" s="191">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H14" s="191">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I14" s="191">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J14" s="189">
        <f>ROUNDUP(((D14-C14)/C14)*100,2)</f>
        <v>5.0199999999999996</v>
      </c>
      <c r="K14" s="205"/>
    </row>
    <row r="15" spans="1:11" ht="34.5" customHeight="1">
      <c r="A15" s="188">
        <v>2.2000000000000002</v>
      </c>
      <c r="B15" s="190" t="s">
        <v>204</v>
      </c>
      <c r="C15" s="191">
        <v>119672278</v>
      </c>
      <c r="D15" s="191">
        <v>129383665</v>
      </c>
      <c r="E15" s="192" t="e">
        <f>#REF!-E14</f>
        <v>#REF!</v>
      </c>
      <c r="F15" s="192" t="e">
        <f>#REF!-F14</f>
        <v>#REF!</v>
      </c>
      <c r="G15" s="192" t="e">
        <f>#REF!-G14</f>
        <v>#REF!</v>
      </c>
      <c r="H15" s="192" t="e">
        <f>#REF!-H14</f>
        <v>#REF!</v>
      </c>
      <c r="I15" s="192" t="e">
        <f>#REF!-I14</f>
        <v>#REF!</v>
      </c>
      <c r="J15" s="189">
        <f>ROUNDUP(((D15-C15)/C15)*100,2)</f>
        <v>8.1199999999999992</v>
      </c>
      <c r="K15" s="205"/>
    </row>
    <row r="16" spans="1:11" ht="25.5">
      <c r="A16" s="188"/>
      <c r="B16" s="190" t="s">
        <v>206</v>
      </c>
      <c r="C16" s="193">
        <f t="shared" ref="C16:I16" si="0">C14+C15</f>
        <v>129227164</v>
      </c>
      <c r="D16" s="193">
        <f t="shared" si="0"/>
        <v>139417748</v>
      </c>
      <c r="E16" s="194" t="e">
        <f t="shared" si="0"/>
        <v>#REF!</v>
      </c>
      <c r="F16" s="194" t="e">
        <f t="shared" si="0"/>
        <v>#REF!</v>
      </c>
      <c r="G16" s="194" t="e">
        <f t="shared" si="0"/>
        <v>#REF!</v>
      </c>
      <c r="H16" s="194" t="e">
        <f t="shared" si="0"/>
        <v>#REF!</v>
      </c>
      <c r="I16" s="194" t="e">
        <f t="shared" si="0"/>
        <v>#REF!</v>
      </c>
      <c r="J16" s="189"/>
      <c r="K16" s="205"/>
    </row>
    <row r="17" spans="1:11">
      <c r="A17" s="188"/>
      <c r="B17" s="190"/>
      <c r="C17" s="191"/>
      <c r="D17" s="191"/>
      <c r="E17" s="189"/>
      <c r="F17" s="189"/>
      <c r="G17" s="189"/>
      <c r="H17" s="189"/>
      <c r="I17" s="189"/>
      <c r="J17" s="189"/>
      <c r="K17" s="205"/>
    </row>
    <row r="18" spans="1:11" ht="105.75" customHeight="1">
      <c r="A18" s="188">
        <v>3</v>
      </c>
      <c r="B18" s="190" t="s">
        <v>207</v>
      </c>
      <c r="C18" s="191">
        <v>72334409</v>
      </c>
      <c r="D18" s="191">
        <v>93411804</v>
      </c>
      <c r="E18" s="192" t="e">
        <f>#REF!-#REF!</f>
        <v>#REF!</v>
      </c>
      <c r="F18" s="192" t="e">
        <f>#REF!-#REF!</f>
        <v>#REF!</v>
      </c>
      <c r="G18" s="192" t="e">
        <f>#REF!-#REF!</f>
        <v>#REF!</v>
      </c>
      <c r="H18" s="192" t="e">
        <f>#REF!-#REF!</f>
        <v>#REF!</v>
      </c>
      <c r="I18" s="192" t="e">
        <f>#REF!-#REF!</f>
        <v>#REF!</v>
      </c>
      <c r="J18" s="189">
        <f>ROUNDUP(((D18-C18)/C18)*100,2)</f>
        <v>29.14</v>
      </c>
      <c r="K18" s="206" t="s">
        <v>257</v>
      </c>
    </row>
    <row r="19" spans="1:11">
      <c r="A19" s="188">
        <v>4</v>
      </c>
      <c r="B19" s="190" t="s">
        <v>208</v>
      </c>
      <c r="C19" s="191">
        <v>271128862</v>
      </c>
      <c r="D19" s="191">
        <v>291773691</v>
      </c>
      <c r="E19" s="191" t="e">
        <f>[1]Annexure_Final!Z1700-#REF!</f>
        <v>#REF!</v>
      </c>
      <c r="F19" s="191" t="e">
        <f>[1]Annexure_Final!AA1700-#REF!</f>
        <v>#REF!</v>
      </c>
      <c r="G19" s="191" t="e">
        <f>[1]Annexure_Final!AB1700-#REF!</f>
        <v>#REF!</v>
      </c>
      <c r="H19" s="191" t="e">
        <f>[1]Annexure_Final!AC1700-#REF!</f>
        <v>#REF!</v>
      </c>
      <c r="I19" s="191" t="e">
        <f>[1]Annexure_Final!AD1700-#REF!</f>
        <v>#REF!</v>
      </c>
      <c r="J19" s="189">
        <f>ROUNDUP(((D19-C19)/C19)*100,2)</f>
        <v>7.62</v>
      </c>
      <c r="K19" s="205"/>
    </row>
    <row r="20" spans="1:11">
      <c r="A20" s="188"/>
      <c r="B20" s="190"/>
      <c r="C20" s="191">
        <v>0</v>
      </c>
      <c r="D20" s="191">
        <v>0</v>
      </c>
      <c r="E20" s="193"/>
      <c r="F20" s="193"/>
      <c r="G20" s="193"/>
      <c r="H20" s="193"/>
      <c r="I20" s="193"/>
      <c r="J20" s="189"/>
      <c r="K20" s="205"/>
    </row>
    <row r="21" spans="1:11">
      <c r="A21" s="188">
        <v>5</v>
      </c>
      <c r="B21" s="190" t="s">
        <v>209</v>
      </c>
      <c r="C21" s="191">
        <v>0</v>
      </c>
      <c r="D21" s="191">
        <v>0</v>
      </c>
      <c r="E21" s="193"/>
      <c r="F21" s="193"/>
      <c r="G21" s="193"/>
      <c r="H21" s="193"/>
      <c r="I21" s="193"/>
      <c r="J21" s="189"/>
      <c r="K21" s="205"/>
    </row>
    <row r="22" spans="1:11" ht="25.5">
      <c r="A22" s="195">
        <v>5.0999999999999996</v>
      </c>
      <c r="B22" s="189" t="s">
        <v>210</v>
      </c>
      <c r="C22" s="191">
        <v>8418739</v>
      </c>
      <c r="D22" s="191">
        <v>10950183</v>
      </c>
      <c r="E22" s="191" t="e">
        <f>[1]Annexure_Final!Z1665-#REF!</f>
        <v>#REF!</v>
      </c>
      <c r="F22" s="191" t="e">
        <f>[1]Annexure_Final!AA1665-#REF!</f>
        <v>#REF!</v>
      </c>
      <c r="G22" s="191" t="e">
        <f>[1]Annexure_Final!AB1665-#REF!</f>
        <v>#REF!</v>
      </c>
      <c r="H22" s="191" t="e">
        <f>[1]Annexure_Final!AC1665-#REF!</f>
        <v>#REF!</v>
      </c>
      <c r="I22" s="191" t="e">
        <f>[1]Annexure_Final!AD1665-#REF!</f>
        <v>#REF!</v>
      </c>
      <c r="J22" s="189">
        <f>ROUNDUP(((D22-C22)/C22)*100,2)</f>
        <v>30.07</v>
      </c>
      <c r="K22" s="205" t="s">
        <v>258</v>
      </c>
    </row>
    <row r="23" spans="1:11" ht="38.25">
      <c r="A23" s="195">
        <v>5.2</v>
      </c>
      <c r="B23" s="189" t="s">
        <v>212</v>
      </c>
      <c r="C23" s="191">
        <v>650223229</v>
      </c>
      <c r="D23" s="191">
        <v>129508436</v>
      </c>
      <c r="E23" s="191" t="e">
        <f>[1]Annexure_Final!Z1708-#REF!</f>
        <v>#REF!</v>
      </c>
      <c r="F23" s="191" t="e">
        <f>[1]Annexure_Final!AA1708-#REF!</f>
        <v>#REF!</v>
      </c>
      <c r="G23" s="191" t="e">
        <f>[1]Annexure_Final!AB1708-#REF!</f>
        <v>#REF!</v>
      </c>
      <c r="H23" s="191" t="e">
        <f>[1]Annexure_Final!AC1708-#REF!</f>
        <v>#REF!</v>
      </c>
      <c r="I23" s="191" t="e">
        <f>[1]Annexure_Final!AD1708-#REF!</f>
        <v>#REF!</v>
      </c>
      <c r="J23" s="189">
        <f>ROUNDUP(((D23-C23)/C23)*100,2)</f>
        <v>-80.09</v>
      </c>
      <c r="K23" s="205" t="s">
        <v>259</v>
      </c>
    </row>
    <row r="24" spans="1:11" ht="104.25" customHeight="1">
      <c r="A24" s="195">
        <v>5.3</v>
      </c>
      <c r="B24" s="189" t="s">
        <v>213</v>
      </c>
      <c r="C24" s="191">
        <v>3703320</v>
      </c>
      <c r="D24" s="191">
        <v>7375708</v>
      </c>
      <c r="E24" s="191" t="e">
        <f>[1]Annexure_Final!Z1723-#REF!</f>
        <v>#REF!</v>
      </c>
      <c r="F24" s="191" t="e">
        <f>[1]Annexure_Final!AA1723-#REF!</f>
        <v>#REF!</v>
      </c>
      <c r="G24" s="191" t="e">
        <f>[1]Annexure_Final!AB1723-#REF!</f>
        <v>#REF!</v>
      </c>
      <c r="H24" s="191" t="e">
        <f>[1]Annexure_Final!AC1723-#REF!</f>
        <v>#REF!</v>
      </c>
      <c r="I24" s="191" t="e">
        <f>[1]Annexure_Final!AD1723-#REF!</f>
        <v>#REF!</v>
      </c>
      <c r="J24" s="189">
        <f>ROUNDUP(((D24-C24)/C24)*100,2)</f>
        <v>99.17</v>
      </c>
      <c r="K24" s="205" t="s">
        <v>260</v>
      </c>
    </row>
    <row r="25" spans="1:11" ht="87" customHeight="1">
      <c r="A25" s="195">
        <v>5.4</v>
      </c>
      <c r="B25" s="189" t="s">
        <v>215</v>
      </c>
      <c r="C25" s="191">
        <v>2615713</v>
      </c>
      <c r="D25" s="191">
        <v>3963413</v>
      </c>
      <c r="E25" s="191" t="e">
        <f>[1]Annexure_Final!Z1738-#REF!</f>
        <v>#REF!</v>
      </c>
      <c r="F25" s="191" t="e">
        <f>[1]Annexure_Final!AA1738-#REF!</f>
        <v>#REF!</v>
      </c>
      <c r="G25" s="191" t="e">
        <f>[1]Annexure_Final!AB1738-#REF!</f>
        <v>#REF!</v>
      </c>
      <c r="H25" s="191" t="e">
        <f>[1]Annexure_Final!AC1738-#REF!</f>
        <v>#REF!</v>
      </c>
      <c r="I25" s="191" t="e">
        <f>[1]Annexure_Final!AD1738-#REF!</f>
        <v>#REF!</v>
      </c>
      <c r="J25" s="189">
        <f>ROUNDUP(((D25-C25)/C25)*100,2)</f>
        <v>51.53</v>
      </c>
      <c r="K25" s="205" t="s">
        <v>261</v>
      </c>
    </row>
    <row r="26" spans="1:11">
      <c r="A26" s="195">
        <v>5.5</v>
      </c>
      <c r="B26" s="189" t="s">
        <v>217</v>
      </c>
      <c r="C26" s="191">
        <v>3590676</v>
      </c>
      <c r="D26" s="191">
        <v>3381180</v>
      </c>
      <c r="E26" s="191" t="e">
        <f>[1]Annexure_Final!Z1756-#REF!</f>
        <v>#REF!</v>
      </c>
      <c r="F26" s="191" t="e">
        <f>[1]Annexure_Final!AA1756-#REF!</f>
        <v>#REF!</v>
      </c>
      <c r="G26" s="191" t="e">
        <f>[1]Annexure_Final!AB1756-#REF!</f>
        <v>#REF!</v>
      </c>
      <c r="H26" s="191" t="e">
        <f>[1]Annexure_Final!AC1756-#REF!</f>
        <v>#REF!</v>
      </c>
      <c r="I26" s="191" t="e">
        <f>[1]Annexure_Final!AD1756-#REF!</f>
        <v>#REF!</v>
      </c>
      <c r="J26" s="189">
        <f>ROUNDUP(((D26-C26)/C26)*100,2)</f>
        <v>-5.84</v>
      </c>
      <c r="K26" s="205"/>
    </row>
    <row r="27" spans="1:11">
      <c r="A27" s="195">
        <v>5.6</v>
      </c>
      <c r="B27" s="189" t="s">
        <v>218</v>
      </c>
      <c r="C27" s="191">
        <v>0</v>
      </c>
      <c r="D27" s="191">
        <v>0</v>
      </c>
      <c r="E27" s="191">
        <f>[1]Annexure_Final!Z1766</f>
        <v>0</v>
      </c>
      <c r="F27" s="191">
        <f>[1]Annexure_Final!AA1766</f>
        <v>0</v>
      </c>
      <c r="G27" s="191">
        <f>[1]Annexure_Final!AB1766</f>
        <v>0</v>
      </c>
      <c r="H27" s="191">
        <f>[1]Annexure_Final!AC1766</f>
        <v>0</v>
      </c>
      <c r="I27" s="191">
        <f>[1]Annexure_Final!AD1766</f>
        <v>0</v>
      </c>
      <c r="J27" s="189"/>
      <c r="K27" s="205"/>
    </row>
    <row r="28" spans="1:11" ht="38.25">
      <c r="A28" s="195">
        <v>5.7</v>
      </c>
      <c r="B28" s="189" t="s">
        <v>219</v>
      </c>
      <c r="C28" s="191">
        <v>22705</v>
      </c>
      <c r="D28" s="191">
        <v>25100</v>
      </c>
      <c r="E28" s="191" t="e">
        <f>[1]Annexure_Final!Z1762-#REF!</f>
        <v>#REF!</v>
      </c>
      <c r="F28" s="191" t="e">
        <f>[1]Annexure_Final!AA1762-#REF!</f>
        <v>#REF!</v>
      </c>
      <c r="G28" s="191" t="e">
        <f>[1]Annexure_Final!AB1762-#REF!</f>
        <v>#REF!</v>
      </c>
      <c r="H28" s="191" t="e">
        <f>[1]Annexure_Final!AC1762-#REF!</f>
        <v>#REF!</v>
      </c>
      <c r="I28" s="191" t="e">
        <f>[1]Annexure_Final!AD1762-#REF!</f>
        <v>#REF!</v>
      </c>
      <c r="J28" s="189">
        <f>ROUNDUP(((D28-C28)/C28)*100,2)</f>
        <v>10.549999999999999</v>
      </c>
      <c r="K28" s="189" t="s">
        <v>262</v>
      </c>
    </row>
    <row r="29" spans="1:11">
      <c r="A29" s="195" t="s">
        <v>196</v>
      </c>
      <c r="B29" s="189" t="s">
        <v>196</v>
      </c>
      <c r="C29" s="191">
        <v>0</v>
      </c>
      <c r="D29" s="191">
        <v>0</v>
      </c>
      <c r="E29" s="191"/>
      <c r="F29" s="191"/>
      <c r="G29" s="191"/>
      <c r="H29" s="191"/>
      <c r="I29" s="191"/>
      <c r="J29" s="189"/>
      <c r="K29" s="205"/>
    </row>
    <row r="30" spans="1:11" ht="25.5">
      <c r="A30" s="195"/>
      <c r="B30" s="190" t="s">
        <v>221</v>
      </c>
      <c r="C30" s="193">
        <f t="shared" ref="C30:I30" si="1">SUM(C22:C29)</f>
        <v>668574382</v>
      </c>
      <c r="D30" s="193">
        <f t="shared" si="1"/>
        <v>155204020</v>
      </c>
      <c r="E30" s="194" t="e">
        <f t="shared" si="1"/>
        <v>#REF!</v>
      </c>
      <c r="F30" s="194" t="e">
        <f t="shared" si="1"/>
        <v>#REF!</v>
      </c>
      <c r="G30" s="194" t="e">
        <f t="shared" si="1"/>
        <v>#REF!</v>
      </c>
      <c r="H30" s="194" t="e">
        <f t="shared" si="1"/>
        <v>#REF!</v>
      </c>
      <c r="I30" s="194" t="e">
        <f t="shared" si="1"/>
        <v>#REF!</v>
      </c>
      <c r="J30" s="189"/>
      <c r="K30" s="205"/>
    </row>
    <row r="31" spans="1:11">
      <c r="A31" s="188">
        <v>6</v>
      </c>
      <c r="B31" s="190" t="s">
        <v>222</v>
      </c>
      <c r="C31" s="191"/>
      <c r="D31" s="191"/>
      <c r="E31" s="189"/>
      <c r="F31" s="189"/>
      <c r="G31" s="189"/>
      <c r="H31" s="189"/>
      <c r="I31" s="189"/>
      <c r="J31" s="189"/>
      <c r="K31" s="205"/>
    </row>
    <row r="32" spans="1:11">
      <c r="A32" s="195" t="s">
        <v>223</v>
      </c>
      <c r="B32" s="189" t="s">
        <v>224</v>
      </c>
      <c r="C32" s="191">
        <v>686270478</v>
      </c>
      <c r="D32" s="191">
        <v>738948853</v>
      </c>
      <c r="E32" s="192"/>
      <c r="F32" s="192"/>
      <c r="G32" s="192"/>
      <c r="H32" s="192"/>
      <c r="I32" s="192"/>
      <c r="J32" s="189">
        <f>ROUNDUP(((D32-C32)/C32)*100,2)</f>
        <v>7.68</v>
      </c>
      <c r="K32" s="205"/>
    </row>
    <row r="33" spans="1:11">
      <c r="A33" s="195">
        <v>6.2</v>
      </c>
      <c r="B33" s="189" t="s">
        <v>226</v>
      </c>
      <c r="C33" s="191">
        <v>47083731</v>
      </c>
      <c r="D33" s="191">
        <v>49631026</v>
      </c>
      <c r="E33" s="192"/>
      <c r="F33" s="192"/>
      <c r="G33" s="192"/>
      <c r="H33" s="192"/>
      <c r="I33" s="192"/>
      <c r="J33" s="189">
        <f>ROUNDUP(((D33-C33)/C33)*100,2)</f>
        <v>5.42</v>
      </c>
      <c r="K33" s="205"/>
    </row>
    <row r="34" spans="1:11" ht="33" customHeight="1">
      <c r="A34" s="195">
        <v>6.3</v>
      </c>
      <c r="B34" s="189" t="s">
        <v>227</v>
      </c>
      <c r="C34" s="191">
        <v>22135396</v>
      </c>
      <c r="D34" s="191">
        <v>27471803</v>
      </c>
      <c r="E34" s="192"/>
      <c r="F34" s="192"/>
      <c r="G34" s="192"/>
      <c r="H34" s="192"/>
      <c r="I34" s="192"/>
      <c r="J34" s="189">
        <f>ROUNDUP(((D34-C34)/C34)*100,2)</f>
        <v>24.110000000000003</v>
      </c>
      <c r="K34" s="207" t="s">
        <v>263</v>
      </c>
    </row>
    <row r="35" spans="1:11" ht="51">
      <c r="A35" s="195">
        <v>6.4</v>
      </c>
      <c r="B35" s="189" t="s">
        <v>229</v>
      </c>
      <c r="C35" s="191">
        <v>1687588</v>
      </c>
      <c r="D35" s="191">
        <v>8593962</v>
      </c>
      <c r="E35" s="192"/>
      <c r="F35" s="192"/>
      <c r="G35" s="192"/>
      <c r="H35" s="192"/>
      <c r="I35" s="192"/>
      <c r="J35" s="189">
        <f>ROUNDUP(((D35-C35)/C35)*100,2)</f>
        <v>409.25</v>
      </c>
      <c r="K35" s="206" t="s">
        <v>264</v>
      </c>
    </row>
    <row r="36" spans="1:11">
      <c r="A36" s="195">
        <v>6.5</v>
      </c>
      <c r="B36" s="189" t="s">
        <v>231</v>
      </c>
      <c r="C36" s="191">
        <v>0</v>
      </c>
      <c r="D36" s="191">
        <v>0</v>
      </c>
      <c r="E36" s="191"/>
      <c r="F36" s="191"/>
      <c r="G36" s="191"/>
      <c r="H36" s="191"/>
      <c r="I36" s="191"/>
      <c r="J36" s="189"/>
      <c r="K36" s="205"/>
    </row>
    <row r="37" spans="1:11" ht="38.25">
      <c r="A37" s="195">
        <v>6.6</v>
      </c>
      <c r="B37" s="189" t="s">
        <v>232</v>
      </c>
      <c r="C37" s="191">
        <v>10311919</v>
      </c>
      <c r="D37" s="191">
        <v>16178345</v>
      </c>
      <c r="E37" s="192"/>
      <c r="F37" s="192"/>
      <c r="G37" s="192"/>
      <c r="H37" s="192"/>
      <c r="I37" s="192"/>
      <c r="J37" s="189">
        <f>ROUNDUP(((D37-C37)/C37)*100,2)</f>
        <v>56.89</v>
      </c>
      <c r="K37" s="205" t="s">
        <v>265</v>
      </c>
    </row>
    <row r="38" spans="1:11">
      <c r="A38" s="195"/>
      <c r="B38" s="190" t="s">
        <v>234</v>
      </c>
      <c r="C38" s="193">
        <f>SUM(C32:C37)</f>
        <v>767489112</v>
      </c>
      <c r="D38" s="193">
        <f>SUM(D32:D37)</f>
        <v>840823989</v>
      </c>
      <c r="E38" s="193">
        <f>SUM(E31:E37)</f>
        <v>0</v>
      </c>
      <c r="F38" s="193">
        <f>SUM(F31:F37)</f>
        <v>0</v>
      </c>
      <c r="G38" s="193">
        <f>SUM(G31:G37)</f>
        <v>0</v>
      </c>
      <c r="H38" s="193">
        <f>SUM(H31:H37)</f>
        <v>0</v>
      </c>
      <c r="I38" s="193">
        <f>SUM(I31:I37)</f>
        <v>0</v>
      </c>
      <c r="J38" s="189"/>
      <c r="K38" s="205"/>
    </row>
    <row r="39" spans="1:11" s="198" customFormat="1" ht="51">
      <c r="A39" s="195">
        <v>7</v>
      </c>
      <c r="B39" s="189" t="s">
        <v>235</v>
      </c>
      <c r="C39" s="191">
        <v>116283</v>
      </c>
      <c r="D39" s="191">
        <v>91618</v>
      </c>
      <c r="E39" s="191"/>
      <c r="F39" s="191"/>
      <c r="G39" s="191"/>
      <c r="H39" s="191"/>
      <c r="I39" s="191"/>
      <c r="J39" s="189">
        <f>ROUNDUP(((D39-C39)/C39)*100,2)</f>
        <v>-21.220000000000002</v>
      </c>
      <c r="K39" s="206" t="s">
        <v>266</v>
      </c>
    </row>
    <row r="40" spans="1:11">
      <c r="A40" s="195"/>
      <c r="B40" s="189"/>
      <c r="C40" s="191">
        <v>0</v>
      </c>
      <c r="D40" s="191">
        <v>0</v>
      </c>
      <c r="E40" s="191"/>
      <c r="F40" s="191"/>
      <c r="G40" s="191"/>
      <c r="H40" s="191"/>
      <c r="I40" s="191"/>
      <c r="J40" s="189"/>
      <c r="K40" s="205"/>
    </row>
    <row r="41" spans="1:11">
      <c r="A41" s="195"/>
      <c r="B41" s="189"/>
      <c r="C41" s="191">
        <v>0</v>
      </c>
      <c r="D41" s="191">
        <v>0</v>
      </c>
      <c r="E41" s="191"/>
      <c r="F41" s="191"/>
      <c r="G41" s="191"/>
      <c r="H41" s="191"/>
      <c r="I41" s="191"/>
      <c r="J41" s="189"/>
      <c r="K41" s="205"/>
    </row>
    <row r="42" spans="1:11">
      <c r="A42" s="195">
        <v>9.1</v>
      </c>
      <c r="B42" s="189" t="s">
        <v>237</v>
      </c>
      <c r="C42" s="191">
        <v>345048050</v>
      </c>
      <c r="D42" s="191">
        <v>351512575</v>
      </c>
      <c r="E42" s="191"/>
      <c r="F42" s="191"/>
      <c r="G42" s="191"/>
      <c r="H42" s="191"/>
      <c r="I42" s="191"/>
      <c r="J42" s="189">
        <f>ROUNDUP(((D42-C42)/C42)*100,2)</f>
        <v>1.8800000000000001</v>
      </c>
      <c r="K42" s="205"/>
    </row>
    <row r="43" spans="1:11" ht="13.5" customHeight="1">
      <c r="A43" s="195"/>
      <c r="B43" s="189"/>
      <c r="C43" s="191">
        <v>0</v>
      </c>
      <c r="D43" s="191">
        <v>0</v>
      </c>
      <c r="E43" s="191"/>
      <c r="F43" s="191"/>
      <c r="G43" s="191"/>
      <c r="H43" s="191"/>
      <c r="I43" s="191"/>
      <c r="J43" s="189"/>
      <c r="K43" s="205"/>
    </row>
    <row r="44" spans="1:11">
      <c r="A44" s="195">
        <v>10</v>
      </c>
      <c r="B44" s="190" t="s">
        <v>239</v>
      </c>
      <c r="C44" s="191">
        <v>36517719</v>
      </c>
      <c r="D44" s="191">
        <v>38421810</v>
      </c>
      <c r="E44" s="191"/>
      <c r="F44" s="191"/>
      <c r="G44" s="191"/>
      <c r="H44" s="191"/>
      <c r="I44" s="191"/>
      <c r="J44" s="189">
        <f>ROUNDUP(((D44-C44)/C44)*100,2)</f>
        <v>5.22</v>
      </c>
      <c r="K44" s="189"/>
    </row>
    <row r="45" spans="1:11">
      <c r="A45" s="195">
        <v>11</v>
      </c>
      <c r="B45" s="190" t="s">
        <v>240</v>
      </c>
      <c r="C45" s="193">
        <f>C11+C16+C18+C19+C30+C38+C39+C42+C44</f>
        <v>2339917642</v>
      </c>
      <c r="D45" s="193">
        <f>D11+D16+D18+D19+D30+D38+D39+D42+D44</f>
        <v>1953349694</v>
      </c>
      <c r="E45" s="193" t="e">
        <f>+E11+E16+E18+E19+E30+E38+E39+E40+E42+E44+E43</f>
        <v>#REF!</v>
      </c>
      <c r="F45" s="193" t="e">
        <f>+F11+F16+F18+F19+F30+F38+F39+F40+F42+F44+F43</f>
        <v>#REF!</v>
      </c>
      <c r="G45" s="193" t="e">
        <f>+G11+G16+G18+G19+G30+G38+G39+G40+G42+G44+G43</f>
        <v>#REF!</v>
      </c>
      <c r="H45" s="193" t="e">
        <f>+H11+H16+H18+H19+H30+H38+H39+H40+H42+H44+H43</f>
        <v>#REF!</v>
      </c>
      <c r="I45" s="193" t="e">
        <f>+I11+I16+I18+I19+I30+I38+I39+I40+I42+I44+I43</f>
        <v>#REF!</v>
      </c>
      <c r="J45" s="189"/>
      <c r="K45" s="205"/>
    </row>
    <row r="46" spans="1:11" ht="114.75">
      <c r="A46" s="195">
        <v>12</v>
      </c>
      <c r="B46" s="190" t="s">
        <v>241</v>
      </c>
      <c r="C46" s="191">
        <v>90730428</v>
      </c>
      <c r="D46" s="191">
        <v>9335021</v>
      </c>
      <c r="E46" s="193">
        <f>[1]Annexure_Final!Z1537+[1]Annexure_Final!Z1513</f>
        <v>3924611</v>
      </c>
      <c r="F46" s="193">
        <f>[1]Annexure_Final!AA1537+[1]Annexure_Final!AA1513</f>
        <v>2482346</v>
      </c>
      <c r="G46" s="193">
        <f>[1]Annexure_Final!AB1537+[1]Annexure_Final!AB1513</f>
        <v>3202229</v>
      </c>
      <c r="H46" s="193">
        <f>[1]Annexure_Final!AC1537+[1]Annexure_Final!AC1513</f>
        <v>1586839</v>
      </c>
      <c r="I46" s="193">
        <f>[1]Annexure_Final!AD1537+[1]Annexure_Final!AD1513</f>
        <v>26786964</v>
      </c>
      <c r="J46" s="189">
        <f>ROUNDUP(((D46-C46)/C46)*100,2)</f>
        <v>-89.72</v>
      </c>
      <c r="K46" s="189" t="s">
        <v>267</v>
      </c>
    </row>
    <row r="47" spans="1:11">
      <c r="A47" s="195">
        <v>13</v>
      </c>
      <c r="B47" s="190" t="s">
        <v>243</v>
      </c>
      <c r="C47" s="193">
        <f>C45-C46</f>
        <v>2249187214</v>
      </c>
      <c r="D47" s="193">
        <f>D45-D46</f>
        <v>1944014673</v>
      </c>
      <c r="E47" s="190" t="e">
        <f>+E45-E46</f>
        <v>#REF!</v>
      </c>
      <c r="F47" s="190" t="e">
        <f>+F45-F46</f>
        <v>#REF!</v>
      </c>
      <c r="G47" s="190" t="e">
        <f>+G45-G46</f>
        <v>#REF!</v>
      </c>
      <c r="H47" s="190" t="e">
        <f>+H45-H46</f>
        <v>#REF!</v>
      </c>
      <c r="I47" s="190" t="e">
        <f>+I45-I46</f>
        <v>#REF!</v>
      </c>
      <c r="J47" s="189"/>
      <c r="K47" s="205"/>
    </row>
    <row r="48" spans="1:11" ht="51">
      <c r="A48" s="195">
        <v>14</v>
      </c>
      <c r="B48" s="189" t="s">
        <v>244</v>
      </c>
      <c r="C48" s="191"/>
      <c r="D48" s="191"/>
      <c r="E48" s="189"/>
      <c r="F48" s="189"/>
      <c r="G48" s="189"/>
      <c r="H48" s="189"/>
      <c r="I48" s="189"/>
      <c r="J48" s="189"/>
      <c r="K48" s="205"/>
    </row>
  </sheetData>
  <mergeCells count="3">
    <mergeCell ref="B2:K2"/>
    <mergeCell ref="B3:K3"/>
    <mergeCell ref="B5:K5"/>
  </mergeCells>
  <printOptions horizontalCentered="1"/>
  <pageMargins left="0.23622047244094491" right="0.15748031496062992" top="0.59055118110236227" bottom="0.27559055118110237" header="0.43307086614173229" footer="0.23622047244094491"/>
  <pageSetup paperSize="9" scale="75" fitToHeight="6"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dimension ref="A1:K47"/>
  <sheetViews>
    <sheetView view="pageBreakPreview" topLeftCell="A35" zoomScale="78" zoomScaleNormal="100" zoomScaleSheetLayoutView="78" workbookViewId="0">
      <selection activeCell="B42" sqref="B42"/>
    </sheetView>
  </sheetViews>
  <sheetFormatPr defaultRowHeight="12.75"/>
  <cols>
    <col min="1" max="1" width="8.1640625" style="208" customWidth="1"/>
    <col min="2" max="2" width="35.6640625" style="175" customWidth="1"/>
    <col min="3" max="3" width="17.83203125" style="221" customWidth="1"/>
    <col min="4" max="4" width="16.33203125" style="175" customWidth="1"/>
    <col min="5" max="5" width="14.33203125" style="175" hidden="1" customWidth="1"/>
    <col min="6" max="7" width="13.1640625" style="175" hidden="1" customWidth="1"/>
    <col min="8" max="8" width="16.1640625" style="175" hidden="1" customWidth="1"/>
    <col min="9" max="9" width="0.1640625" style="175" customWidth="1"/>
    <col min="10" max="10" width="11.33203125" style="175" customWidth="1"/>
    <col min="11" max="11" width="58.5" style="175" customWidth="1"/>
    <col min="12" max="29" width="2.33203125" style="175" bestFit="1" customWidth="1"/>
    <col min="30" max="16384" width="9.33203125" style="175"/>
  </cols>
  <sheetData>
    <row r="1" spans="1:11" ht="6" customHeight="1">
      <c r="A1" s="201"/>
      <c r="B1" s="200"/>
      <c r="C1" s="209"/>
      <c r="D1" s="200"/>
      <c r="E1" s="200"/>
      <c r="F1" s="200"/>
      <c r="G1" s="200"/>
      <c r="H1" s="200"/>
      <c r="I1" s="200"/>
      <c r="J1" s="200"/>
      <c r="K1" s="200"/>
    </row>
    <row r="2" spans="1:11" ht="18.75" customHeight="1">
      <c r="A2" s="201"/>
      <c r="B2" s="210" t="s">
        <v>179</v>
      </c>
      <c r="C2" s="210"/>
      <c r="D2" s="210"/>
      <c r="E2" s="210"/>
      <c r="F2" s="210"/>
      <c r="G2" s="210"/>
      <c r="H2" s="210"/>
      <c r="I2" s="210"/>
      <c r="J2" s="210"/>
      <c r="K2" s="210"/>
    </row>
    <row r="3" spans="1:11" ht="17.25" customHeight="1">
      <c r="A3" s="201"/>
      <c r="B3" s="176" t="s">
        <v>180</v>
      </c>
      <c r="C3" s="176"/>
      <c r="D3" s="176"/>
      <c r="E3" s="177"/>
      <c r="F3" s="177"/>
      <c r="G3" s="177"/>
      <c r="H3" s="179"/>
      <c r="I3" s="177"/>
      <c r="J3" s="200"/>
      <c r="K3" s="211"/>
    </row>
    <row r="4" spans="1:11" ht="4.5" customHeight="1">
      <c r="A4" s="201"/>
      <c r="B4" s="177"/>
      <c r="C4" s="181"/>
      <c r="D4" s="181"/>
      <c r="E4" s="181"/>
      <c r="F4" s="181"/>
      <c r="G4" s="181"/>
      <c r="H4" s="179"/>
      <c r="I4" s="200"/>
      <c r="J4" s="200"/>
      <c r="K4" s="201"/>
    </row>
    <row r="5" spans="1:11" ht="17.25" customHeight="1">
      <c r="A5" s="201"/>
      <c r="B5" s="177" t="s">
        <v>268</v>
      </c>
      <c r="C5" s="212" t="s">
        <v>138</v>
      </c>
      <c r="D5" s="212"/>
      <c r="E5" s="212"/>
      <c r="F5" s="212"/>
      <c r="G5" s="212"/>
      <c r="H5" s="212"/>
      <c r="I5" s="212"/>
      <c r="J5" s="212"/>
      <c r="K5" s="200"/>
    </row>
    <row r="6" spans="1:11" ht="15">
      <c r="A6" s="201"/>
      <c r="B6" s="180"/>
      <c r="C6" s="213"/>
      <c r="D6" s="181"/>
      <c r="E6" s="200"/>
      <c r="F6" s="200"/>
      <c r="G6" s="200"/>
      <c r="H6" s="200"/>
      <c r="I6" s="200"/>
      <c r="J6" s="200"/>
      <c r="K6" s="200"/>
    </row>
    <row r="7" spans="1:11" ht="6.75" customHeight="1">
      <c r="A7" s="214"/>
      <c r="B7" s="215"/>
      <c r="C7" s="216"/>
      <c r="D7" s="215"/>
      <c r="E7" s="215"/>
      <c r="F7" s="215"/>
      <c r="G7" s="215"/>
      <c r="H7" s="215"/>
      <c r="I7" s="215"/>
      <c r="J7" s="215"/>
      <c r="K7" s="215"/>
    </row>
    <row r="8" spans="1:11" ht="26.25" customHeight="1">
      <c r="A8" s="183" t="s">
        <v>182</v>
      </c>
      <c r="B8" s="183" t="s">
        <v>183</v>
      </c>
      <c r="C8" s="217" t="s">
        <v>75</v>
      </c>
      <c r="D8" s="184" t="s">
        <v>62</v>
      </c>
      <c r="E8" s="185" t="s">
        <v>189</v>
      </c>
      <c r="F8" s="185" t="s">
        <v>190</v>
      </c>
      <c r="G8" s="184" t="s">
        <v>191</v>
      </c>
      <c r="H8" s="184" t="s">
        <v>192</v>
      </c>
      <c r="I8" s="184" t="s">
        <v>193</v>
      </c>
      <c r="J8" s="183" t="s">
        <v>194</v>
      </c>
      <c r="K8" s="183" t="s">
        <v>195</v>
      </c>
    </row>
    <row r="9" spans="1:11">
      <c r="A9" s="218" t="s">
        <v>196</v>
      </c>
      <c r="B9" s="188">
        <v>1</v>
      </c>
      <c r="C9" s="219"/>
      <c r="D9" s="188"/>
      <c r="E9" s="189"/>
      <c r="F9" s="189"/>
      <c r="G9" s="189"/>
      <c r="H9" s="189"/>
      <c r="I9" s="189"/>
      <c r="J9" s="189"/>
      <c r="K9" s="189"/>
    </row>
    <row r="10" spans="1:11">
      <c r="A10" s="218" t="s">
        <v>197</v>
      </c>
      <c r="B10" s="190" t="s">
        <v>198</v>
      </c>
      <c r="C10" s="191"/>
      <c r="D10" s="189"/>
      <c r="E10" s="189"/>
      <c r="F10" s="189"/>
      <c r="G10" s="189"/>
      <c r="H10" s="189"/>
      <c r="I10" s="189"/>
      <c r="J10" s="189"/>
      <c r="K10" s="189"/>
    </row>
    <row r="11" spans="1:11" ht="168" customHeight="1">
      <c r="A11" s="218">
        <v>1</v>
      </c>
      <c r="B11" s="190" t="s">
        <v>199</v>
      </c>
      <c r="C11" s="191">
        <v>14901186</v>
      </c>
      <c r="D11" s="191">
        <v>49481661</v>
      </c>
      <c r="E11" s="191">
        <f>[1]Annexure_Final!Z1578</f>
        <v>0</v>
      </c>
      <c r="F11" s="191">
        <f>[1]Annexure_Final!AA1578</f>
        <v>0</v>
      </c>
      <c r="G11" s="191">
        <f>[1]Annexure_Final!AB1578</f>
        <v>0</v>
      </c>
      <c r="H11" s="191">
        <f>[1]Annexure_Final!AC1578</f>
        <v>0</v>
      </c>
      <c r="I11" s="191">
        <f>[1]Annexure_Final!AD1578</f>
        <v>0</v>
      </c>
      <c r="J11" s="189">
        <f>ROUNDUP(((D11-C11)/C11)*100,2)</f>
        <v>232.07</v>
      </c>
      <c r="K11" s="189" t="s">
        <v>269</v>
      </c>
    </row>
    <row r="12" spans="1:11">
      <c r="A12" s="218">
        <v>2</v>
      </c>
      <c r="B12" s="190" t="s">
        <v>201</v>
      </c>
      <c r="C12" s="191"/>
      <c r="D12" s="191"/>
      <c r="E12" s="189"/>
      <c r="F12" s="189"/>
      <c r="G12" s="189"/>
      <c r="H12" s="189"/>
      <c r="I12" s="189"/>
      <c r="J12" s="189"/>
      <c r="K12" s="189"/>
    </row>
    <row r="13" spans="1:11" ht="111" customHeight="1">
      <c r="A13" s="218">
        <v>2.1</v>
      </c>
      <c r="B13" s="190" t="s">
        <v>202</v>
      </c>
      <c r="C13" s="191">
        <v>22764239</v>
      </c>
      <c r="D13" s="191">
        <v>9554886</v>
      </c>
      <c r="E13" s="191">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F13" s="191">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G13" s="191">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H13" s="191">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I13" s="191">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J13" s="189">
        <f>ROUNDUP(((D13-C13)/C13)*100,2)</f>
        <v>-58.03</v>
      </c>
      <c r="K13" s="189" t="s">
        <v>270</v>
      </c>
    </row>
    <row r="14" spans="1:11" ht="345" customHeight="1">
      <c r="A14" s="218">
        <v>2.2000000000000002</v>
      </c>
      <c r="B14" s="190" t="s">
        <v>204</v>
      </c>
      <c r="C14" s="191">
        <v>82003958</v>
      </c>
      <c r="D14" s="191">
        <v>119672278</v>
      </c>
      <c r="E14" s="192" t="e">
        <f>#REF!-E13</f>
        <v>#REF!</v>
      </c>
      <c r="F14" s="192" t="e">
        <f>#REF!-F13</f>
        <v>#REF!</v>
      </c>
      <c r="G14" s="192" t="e">
        <f>#REF!-G13</f>
        <v>#REF!</v>
      </c>
      <c r="H14" s="192" t="e">
        <f>#REF!-H13</f>
        <v>#REF!</v>
      </c>
      <c r="I14" s="192" t="e">
        <f>#REF!-I13</f>
        <v>#REF!</v>
      </c>
      <c r="J14" s="189">
        <f>ROUNDUP(((D14-C14)/C14)*100,2)</f>
        <v>45.94</v>
      </c>
      <c r="K14" s="189" t="s">
        <v>271</v>
      </c>
    </row>
    <row r="15" spans="1:11" ht="25.5">
      <c r="A15" s="218"/>
      <c r="B15" s="190" t="s">
        <v>206</v>
      </c>
      <c r="C15" s="193">
        <f t="shared" ref="C15:I15" si="0">C13+C14</f>
        <v>104768197</v>
      </c>
      <c r="D15" s="193">
        <f t="shared" si="0"/>
        <v>129227164</v>
      </c>
      <c r="E15" s="194" t="e">
        <f t="shared" si="0"/>
        <v>#REF!</v>
      </c>
      <c r="F15" s="194" t="e">
        <f t="shared" si="0"/>
        <v>#REF!</v>
      </c>
      <c r="G15" s="194" t="e">
        <f t="shared" si="0"/>
        <v>#REF!</v>
      </c>
      <c r="H15" s="194" t="e">
        <f t="shared" si="0"/>
        <v>#REF!</v>
      </c>
      <c r="I15" s="194" t="e">
        <f t="shared" si="0"/>
        <v>#REF!</v>
      </c>
      <c r="J15" s="189"/>
      <c r="K15" s="189"/>
    </row>
    <row r="16" spans="1:11">
      <c r="A16" s="218"/>
      <c r="B16" s="190"/>
      <c r="C16" s="191"/>
      <c r="D16" s="191"/>
      <c r="E16" s="189"/>
      <c r="F16" s="189"/>
      <c r="G16" s="189"/>
      <c r="H16" s="189"/>
      <c r="I16" s="189"/>
      <c r="J16" s="189"/>
      <c r="K16" s="189"/>
    </row>
    <row r="17" spans="1:11" ht="143.25" customHeight="1">
      <c r="A17" s="218">
        <v>3</v>
      </c>
      <c r="B17" s="190" t="s">
        <v>207</v>
      </c>
      <c r="C17" s="191">
        <v>54202848</v>
      </c>
      <c r="D17" s="191">
        <v>72334409</v>
      </c>
      <c r="E17" s="192" t="e">
        <f>#REF!-#REF!</f>
        <v>#REF!</v>
      </c>
      <c r="F17" s="192" t="e">
        <f>#REF!-#REF!</f>
        <v>#REF!</v>
      </c>
      <c r="G17" s="192" t="e">
        <f>#REF!-#REF!</f>
        <v>#REF!</v>
      </c>
      <c r="H17" s="192" t="e">
        <f>#REF!-#REF!</f>
        <v>#REF!</v>
      </c>
      <c r="I17" s="192" t="e">
        <f>#REF!-#REF!</f>
        <v>#REF!</v>
      </c>
      <c r="J17" s="189">
        <f>ROUNDUP(((D17-C17)/C17)*100,2)</f>
        <v>33.46</v>
      </c>
      <c r="K17" s="205" t="s">
        <v>272</v>
      </c>
    </row>
    <row r="18" spans="1:11">
      <c r="A18" s="218">
        <v>4</v>
      </c>
      <c r="B18" s="190" t="s">
        <v>208</v>
      </c>
      <c r="C18" s="191">
        <v>248670913</v>
      </c>
      <c r="D18" s="191">
        <v>271128862</v>
      </c>
      <c r="E18" s="191" t="e">
        <f>[1]Annexure_Final!Z1700-#REF!</f>
        <v>#REF!</v>
      </c>
      <c r="F18" s="191" t="e">
        <f>[1]Annexure_Final!AA1700-#REF!</f>
        <v>#REF!</v>
      </c>
      <c r="G18" s="191" t="e">
        <f>[1]Annexure_Final!AB1700-#REF!</f>
        <v>#REF!</v>
      </c>
      <c r="H18" s="191" t="e">
        <f>[1]Annexure_Final!AC1700-#REF!</f>
        <v>#REF!</v>
      </c>
      <c r="I18" s="191" t="e">
        <f>[1]Annexure_Final!AD1700-#REF!</f>
        <v>#REF!</v>
      </c>
      <c r="J18" s="189">
        <f>ROUNDUP(((D18-C18)/C18)*100,2)</f>
        <v>9.0399999999999991</v>
      </c>
      <c r="K18" s="189"/>
    </row>
    <row r="19" spans="1:11">
      <c r="A19" s="218"/>
      <c r="B19" s="190"/>
      <c r="C19" s="191">
        <v>0</v>
      </c>
      <c r="D19" s="191">
        <v>0</v>
      </c>
      <c r="E19" s="193"/>
      <c r="F19" s="193"/>
      <c r="G19" s="193"/>
      <c r="H19" s="193"/>
      <c r="I19" s="193"/>
      <c r="J19" s="189"/>
      <c r="K19" s="189"/>
    </row>
    <row r="20" spans="1:11">
      <c r="A20" s="218">
        <v>5</v>
      </c>
      <c r="B20" s="190" t="s">
        <v>209</v>
      </c>
      <c r="C20" s="191">
        <v>0</v>
      </c>
      <c r="D20" s="191">
        <v>0</v>
      </c>
      <c r="E20" s="193"/>
      <c r="F20" s="193"/>
      <c r="G20" s="193"/>
      <c r="H20" s="193"/>
      <c r="I20" s="193"/>
      <c r="J20" s="189"/>
      <c r="K20" s="189"/>
    </row>
    <row r="21" spans="1:11">
      <c r="A21" s="205">
        <v>5.0999999999999996</v>
      </c>
      <c r="B21" s="189" t="s">
        <v>210</v>
      </c>
      <c r="C21" s="191">
        <v>7893914</v>
      </c>
      <c r="D21" s="191">
        <v>8418739</v>
      </c>
      <c r="E21" s="191" t="e">
        <f>[1]Annexure_Final!Z1665-#REF!</f>
        <v>#REF!</v>
      </c>
      <c r="F21" s="191" t="e">
        <f>[1]Annexure_Final!AA1665-#REF!</f>
        <v>#REF!</v>
      </c>
      <c r="G21" s="191" t="e">
        <f>[1]Annexure_Final!AB1665-#REF!</f>
        <v>#REF!</v>
      </c>
      <c r="H21" s="191" t="e">
        <f>[1]Annexure_Final!AC1665-#REF!</f>
        <v>#REF!</v>
      </c>
      <c r="I21" s="191" t="e">
        <f>[1]Annexure_Final!AD1665-#REF!</f>
        <v>#REF!</v>
      </c>
      <c r="J21" s="189">
        <f>ROUNDUP(((D21-C21)/C21)*100,2)</f>
        <v>6.6499999999999995</v>
      </c>
      <c r="K21" s="189"/>
    </row>
    <row r="22" spans="1:11" ht="54.75" customHeight="1">
      <c r="A22" s="205">
        <v>5.2</v>
      </c>
      <c r="B22" s="189" t="s">
        <v>212</v>
      </c>
      <c r="C22" s="191">
        <v>58088532</v>
      </c>
      <c r="D22" s="191">
        <v>650223229</v>
      </c>
      <c r="E22" s="191" t="e">
        <f>[1]Annexure_Final!Z1708-#REF!</f>
        <v>#REF!</v>
      </c>
      <c r="F22" s="191" t="e">
        <f>[1]Annexure_Final!AA1708-#REF!</f>
        <v>#REF!</v>
      </c>
      <c r="G22" s="191" t="e">
        <f>[1]Annexure_Final!AB1708-#REF!</f>
        <v>#REF!</v>
      </c>
      <c r="H22" s="191" t="e">
        <f>[1]Annexure_Final!AC1708-#REF!</f>
        <v>#REF!</v>
      </c>
      <c r="I22" s="191" t="e">
        <f>[1]Annexure_Final!AD1708-#REF!</f>
        <v>#REF!</v>
      </c>
      <c r="J22" s="189">
        <f>ROUNDUP(((D22-C22)/C22)*100,2)</f>
        <v>1019.37</v>
      </c>
      <c r="K22" s="189" t="s">
        <v>273</v>
      </c>
    </row>
    <row r="23" spans="1:11" ht="67.5" customHeight="1">
      <c r="A23" s="205">
        <v>5.3</v>
      </c>
      <c r="B23" s="189" t="s">
        <v>213</v>
      </c>
      <c r="C23" s="191">
        <v>4518536</v>
      </c>
      <c r="D23" s="191">
        <v>3703320</v>
      </c>
      <c r="E23" s="191" t="e">
        <f>[1]Annexure_Final!Z1723-#REF!</f>
        <v>#REF!</v>
      </c>
      <c r="F23" s="191" t="e">
        <f>[1]Annexure_Final!AA1723-#REF!</f>
        <v>#REF!</v>
      </c>
      <c r="G23" s="191" t="e">
        <f>[1]Annexure_Final!AB1723-#REF!</f>
        <v>#REF!</v>
      </c>
      <c r="H23" s="191" t="e">
        <f>[1]Annexure_Final!AC1723-#REF!</f>
        <v>#REF!</v>
      </c>
      <c r="I23" s="191" t="e">
        <f>[1]Annexure_Final!AD1723-#REF!</f>
        <v>#REF!</v>
      </c>
      <c r="J23" s="189">
        <f>ROUNDUP(((D23-C23)/C23)*100,2)</f>
        <v>-18.05</v>
      </c>
      <c r="K23" s="220" t="s">
        <v>274</v>
      </c>
    </row>
    <row r="24" spans="1:11">
      <c r="A24" s="205">
        <v>5.4</v>
      </c>
      <c r="B24" s="189" t="s">
        <v>275</v>
      </c>
      <c r="C24" s="191">
        <v>2480371</v>
      </c>
      <c r="D24" s="191">
        <v>2615713</v>
      </c>
      <c r="E24" s="191" t="e">
        <f>[1]Annexure_Final!Z1738-#REF!</f>
        <v>#REF!</v>
      </c>
      <c r="F24" s="191" t="e">
        <f>[1]Annexure_Final!AA1738-#REF!</f>
        <v>#REF!</v>
      </c>
      <c r="G24" s="191" t="e">
        <f>[1]Annexure_Final!AB1738-#REF!</f>
        <v>#REF!</v>
      </c>
      <c r="H24" s="191" t="e">
        <f>[1]Annexure_Final!AC1738-#REF!</f>
        <v>#REF!</v>
      </c>
      <c r="I24" s="191" t="e">
        <f>[1]Annexure_Final!AD1738-#REF!</f>
        <v>#REF!</v>
      </c>
      <c r="J24" s="189">
        <f>ROUNDUP(((D24-C24)/C24)*100,2)</f>
        <v>5.46</v>
      </c>
      <c r="K24" s="220"/>
    </row>
    <row r="25" spans="1:11" ht="42.75" customHeight="1">
      <c r="A25" s="205">
        <v>5.5</v>
      </c>
      <c r="B25" s="189" t="s">
        <v>217</v>
      </c>
      <c r="C25" s="191">
        <v>924853</v>
      </c>
      <c r="D25" s="191">
        <v>3590676</v>
      </c>
      <c r="E25" s="191" t="e">
        <f>[1]Annexure_Final!Z1756-#REF!</f>
        <v>#REF!</v>
      </c>
      <c r="F25" s="191" t="e">
        <f>[1]Annexure_Final!AA1756-#REF!</f>
        <v>#REF!</v>
      </c>
      <c r="G25" s="191" t="e">
        <f>[1]Annexure_Final!AB1756-#REF!</f>
        <v>#REF!</v>
      </c>
      <c r="H25" s="191" t="e">
        <f>[1]Annexure_Final!AC1756-#REF!</f>
        <v>#REF!</v>
      </c>
      <c r="I25" s="191" t="e">
        <f>[1]Annexure_Final!AD1756-#REF!</f>
        <v>#REF!</v>
      </c>
      <c r="J25" s="189">
        <f>ROUNDUP(((D25-C25)/C25)*100,2)</f>
        <v>288.25</v>
      </c>
      <c r="K25" s="189" t="s">
        <v>276</v>
      </c>
    </row>
    <row r="26" spans="1:11">
      <c r="A26" s="205">
        <v>5.6</v>
      </c>
      <c r="B26" s="189" t="s">
        <v>218</v>
      </c>
      <c r="C26" s="191">
        <v>0</v>
      </c>
      <c r="D26" s="191">
        <v>0</v>
      </c>
      <c r="E26" s="191">
        <f>[1]Annexure_Final!Z1766</f>
        <v>0</v>
      </c>
      <c r="F26" s="191">
        <f>[1]Annexure_Final!AA1766</f>
        <v>0</v>
      </c>
      <c r="G26" s="191">
        <f>[1]Annexure_Final!AB1766</f>
        <v>0</v>
      </c>
      <c r="H26" s="191">
        <f>[1]Annexure_Final!AC1766</f>
        <v>0</v>
      </c>
      <c r="I26" s="191">
        <f>[1]Annexure_Final!AD1766</f>
        <v>0</v>
      </c>
      <c r="J26" s="189"/>
      <c r="K26" s="189"/>
    </row>
    <row r="27" spans="1:11">
      <c r="A27" s="205">
        <v>5.7</v>
      </c>
      <c r="B27" s="189" t="s">
        <v>219</v>
      </c>
      <c r="C27" s="191">
        <v>21250</v>
      </c>
      <c r="D27" s="191">
        <v>22705</v>
      </c>
      <c r="E27" s="191" t="e">
        <f>[1]Annexure_Final!Z1762-#REF!</f>
        <v>#REF!</v>
      </c>
      <c r="F27" s="191" t="e">
        <f>[1]Annexure_Final!AA1762-#REF!</f>
        <v>#REF!</v>
      </c>
      <c r="G27" s="191" t="e">
        <f>[1]Annexure_Final!AB1762-#REF!</f>
        <v>#REF!</v>
      </c>
      <c r="H27" s="191" t="e">
        <f>[1]Annexure_Final!AC1762-#REF!</f>
        <v>#REF!</v>
      </c>
      <c r="I27" s="191" t="e">
        <f>[1]Annexure_Final!AD1762-#REF!</f>
        <v>#REF!</v>
      </c>
      <c r="J27" s="189">
        <f>ROUNDUP(((D27-C27)/C27)*100,2)</f>
        <v>6.85</v>
      </c>
      <c r="K27" s="189"/>
    </row>
    <row r="28" spans="1:11">
      <c r="A28" s="205" t="s">
        <v>196</v>
      </c>
      <c r="B28" s="189" t="s">
        <v>196</v>
      </c>
      <c r="C28" s="191">
        <v>0</v>
      </c>
      <c r="D28" s="191">
        <v>0</v>
      </c>
      <c r="E28" s="191"/>
      <c r="F28" s="191"/>
      <c r="G28" s="191"/>
      <c r="H28" s="191"/>
      <c r="I28" s="191"/>
      <c r="J28" s="189"/>
      <c r="K28" s="189"/>
    </row>
    <row r="29" spans="1:11" ht="18" customHeight="1">
      <c r="A29" s="205"/>
      <c r="B29" s="190" t="s">
        <v>221</v>
      </c>
      <c r="C29" s="193">
        <f t="shared" ref="C29:I29" si="1">SUM(C21:C28)</f>
        <v>73927456</v>
      </c>
      <c r="D29" s="193">
        <f t="shared" si="1"/>
        <v>668574382</v>
      </c>
      <c r="E29" s="194" t="e">
        <f t="shared" si="1"/>
        <v>#REF!</v>
      </c>
      <c r="F29" s="194" t="e">
        <f t="shared" si="1"/>
        <v>#REF!</v>
      </c>
      <c r="G29" s="194" t="e">
        <f t="shared" si="1"/>
        <v>#REF!</v>
      </c>
      <c r="H29" s="194" t="e">
        <f t="shared" si="1"/>
        <v>#REF!</v>
      </c>
      <c r="I29" s="194" t="e">
        <f t="shared" si="1"/>
        <v>#REF!</v>
      </c>
      <c r="J29" s="189"/>
      <c r="K29" s="189"/>
    </row>
    <row r="30" spans="1:11">
      <c r="A30" s="218">
        <v>6</v>
      </c>
      <c r="B30" s="190" t="s">
        <v>222</v>
      </c>
      <c r="C30" s="191"/>
      <c r="D30" s="191"/>
      <c r="E30" s="189"/>
      <c r="F30" s="189"/>
      <c r="G30" s="189"/>
      <c r="H30" s="189"/>
      <c r="I30" s="189"/>
      <c r="J30" s="189"/>
      <c r="K30" s="189"/>
    </row>
    <row r="31" spans="1:11" ht="39.75" customHeight="1">
      <c r="A31" s="205" t="s">
        <v>223</v>
      </c>
      <c r="B31" s="189" t="s">
        <v>224</v>
      </c>
      <c r="C31" s="191">
        <v>558638163</v>
      </c>
      <c r="D31" s="191">
        <v>686270478</v>
      </c>
      <c r="E31" s="192"/>
      <c r="F31" s="192"/>
      <c r="G31" s="192"/>
      <c r="H31" s="192"/>
      <c r="I31" s="192"/>
      <c r="J31" s="189">
        <f>ROUNDUP(((D31-C31)/C31)*100,2)</f>
        <v>22.85</v>
      </c>
      <c r="K31" s="189" t="s">
        <v>277</v>
      </c>
    </row>
    <row r="32" spans="1:11" ht="27" customHeight="1">
      <c r="A32" s="205">
        <v>6.2</v>
      </c>
      <c r="B32" s="189" t="s">
        <v>226</v>
      </c>
      <c r="C32" s="191">
        <v>34664151</v>
      </c>
      <c r="D32" s="191">
        <v>47083731</v>
      </c>
      <c r="E32" s="192"/>
      <c r="F32" s="192"/>
      <c r="G32" s="192"/>
      <c r="H32" s="192"/>
      <c r="I32" s="192"/>
      <c r="J32" s="189">
        <f>ROUNDUP(((D32-C32)/C32)*100,2)</f>
        <v>35.83</v>
      </c>
      <c r="K32" s="189" t="s">
        <v>278</v>
      </c>
    </row>
    <row r="33" spans="1:11" ht="105" customHeight="1">
      <c r="A33" s="205">
        <v>6.3</v>
      </c>
      <c r="B33" s="189" t="s">
        <v>227</v>
      </c>
      <c r="C33" s="191">
        <v>34849201</v>
      </c>
      <c r="D33" s="191">
        <v>22135396</v>
      </c>
      <c r="E33" s="192"/>
      <c r="F33" s="192"/>
      <c r="G33" s="192"/>
      <c r="H33" s="192"/>
      <c r="I33" s="192"/>
      <c r="J33" s="189">
        <f>ROUNDUP(((D33-C33)/C33)*100,2)</f>
        <v>-36.489999999999995</v>
      </c>
      <c r="K33" s="189" t="s">
        <v>279</v>
      </c>
    </row>
    <row r="34" spans="1:11" ht="42.75" customHeight="1">
      <c r="A34" s="205">
        <v>6.4</v>
      </c>
      <c r="B34" s="189" t="s">
        <v>229</v>
      </c>
      <c r="C34" s="191">
        <v>4584133</v>
      </c>
      <c r="D34" s="191">
        <v>1687588</v>
      </c>
      <c r="E34" s="192"/>
      <c r="F34" s="192"/>
      <c r="G34" s="192"/>
      <c r="H34" s="192"/>
      <c r="I34" s="192"/>
      <c r="J34" s="189">
        <f>ROUNDUP(((D34-C34)/C34)*100,2)</f>
        <v>-63.19</v>
      </c>
      <c r="K34" s="189" t="s">
        <v>280</v>
      </c>
    </row>
    <row r="35" spans="1:11">
      <c r="A35" s="205">
        <v>6.5</v>
      </c>
      <c r="B35" s="189" t="s">
        <v>231</v>
      </c>
      <c r="C35" s="191">
        <v>0</v>
      </c>
      <c r="D35" s="191">
        <v>0</v>
      </c>
      <c r="E35" s="191"/>
      <c r="F35" s="191"/>
      <c r="G35" s="191"/>
      <c r="H35" s="191"/>
      <c r="I35" s="191"/>
      <c r="J35" s="189"/>
      <c r="K35" s="189"/>
    </row>
    <row r="36" spans="1:11" ht="42.75" customHeight="1">
      <c r="A36" s="205">
        <v>6.6</v>
      </c>
      <c r="B36" s="189" t="s">
        <v>232</v>
      </c>
      <c r="C36" s="191">
        <v>15581193</v>
      </c>
      <c r="D36" s="191">
        <v>10311919</v>
      </c>
      <c r="E36" s="192"/>
      <c r="F36" s="192"/>
      <c r="G36" s="192"/>
      <c r="H36" s="192"/>
      <c r="I36" s="192"/>
      <c r="J36" s="189">
        <f>ROUNDUP(((D36-C36)/C36)*100,2)</f>
        <v>-33.82</v>
      </c>
      <c r="K36" s="189" t="s">
        <v>281</v>
      </c>
    </row>
    <row r="37" spans="1:11">
      <c r="A37" s="205"/>
      <c r="B37" s="190" t="s">
        <v>234</v>
      </c>
      <c r="C37" s="193">
        <f>SUM(C31:C36)</f>
        <v>648316841</v>
      </c>
      <c r="D37" s="193">
        <f>SUM(D31:D36)</f>
        <v>767489112</v>
      </c>
      <c r="E37" s="193">
        <f>SUM(E30:E36)</f>
        <v>0</v>
      </c>
      <c r="F37" s="193">
        <f>SUM(F30:F36)</f>
        <v>0</v>
      </c>
      <c r="G37" s="193">
        <f>SUM(G30:G36)</f>
        <v>0</v>
      </c>
      <c r="H37" s="193">
        <f>SUM(H30:H36)</f>
        <v>0</v>
      </c>
      <c r="I37" s="193">
        <f>SUM(I30:I36)</f>
        <v>0</v>
      </c>
      <c r="J37" s="189"/>
      <c r="K37" s="189"/>
    </row>
    <row r="38" spans="1:11" s="198" customFormat="1" ht="52.5" customHeight="1">
      <c r="A38" s="205">
        <v>7</v>
      </c>
      <c r="B38" s="189" t="s">
        <v>235</v>
      </c>
      <c r="C38" s="191">
        <v>165107</v>
      </c>
      <c r="D38" s="191">
        <v>116283</v>
      </c>
      <c r="E38" s="191"/>
      <c r="F38" s="191"/>
      <c r="G38" s="191"/>
      <c r="H38" s="191"/>
      <c r="I38" s="191"/>
      <c r="J38" s="189">
        <f>ROUNDUP(((D38-C38)/C38)*100,2)</f>
        <v>-29.580000000000002</v>
      </c>
      <c r="K38" s="189" t="s">
        <v>282</v>
      </c>
    </row>
    <row r="39" spans="1:11">
      <c r="A39" s="205"/>
      <c r="B39" s="189"/>
      <c r="C39" s="191">
        <v>0</v>
      </c>
      <c r="D39" s="191">
        <v>0</v>
      </c>
      <c r="E39" s="191"/>
      <c r="F39" s="191"/>
      <c r="G39" s="191"/>
      <c r="H39" s="191"/>
      <c r="I39" s="191"/>
      <c r="J39" s="189"/>
      <c r="K39" s="189"/>
    </row>
    <row r="40" spans="1:11">
      <c r="A40" s="205"/>
      <c r="B40" s="189"/>
      <c r="C40" s="191">
        <v>0</v>
      </c>
      <c r="D40" s="191">
        <v>0</v>
      </c>
      <c r="E40" s="191"/>
      <c r="F40" s="191"/>
      <c r="G40" s="191"/>
      <c r="H40" s="191"/>
      <c r="I40" s="191"/>
      <c r="J40" s="189"/>
      <c r="K40" s="189"/>
    </row>
    <row r="41" spans="1:11" ht="25.5">
      <c r="A41" s="205">
        <v>9.1</v>
      </c>
      <c r="B41" s="189" t="s">
        <v>237</v>
      </c>
      <c r="C41" s="191">
        <v>385794560</v>
      </c>
      <c r="D41" s="191">
        <v>345048050</v>
      </c>
      <c r="E41" s="191"/>
      <c r="F41" s="191"/>
      <c r="G41" s="191"/>
      <c r="H41" s="191"/>
      <c r="I41" s="191"/>
      <c r="J41" s="189">
        <f>ROUNDUP(((D41-C41)/C41)*100,2)</f>
        <v>-10.57</v>
      </c>
      <c r="K41" s="189" t="s">
        <v>238</v>
      </c>
    </row>
    <row r="42" spans="1:11" ht="13.5" customHeight="1">
      <c r="A42" s="205"/>
      <c r="B42" s="189"/>
      <c r="C42" s="191">
        <v>0</v>
      </c>
      <c r="D42" s="191">
        <v>0</v>
      </c>
      <c r="E42" s="191"/>
      <c r="F42" s="191"/>
      <c r="G42" s="191"/>
      <c r="H42" s="191"/>
      <c r="I42" s="191"/>
      <c r="J42" s="189"/>
      <c r="K42" s="189"/>
    </row>
    <row r="43" spans="1:11" ht="39.75" customHeight="1">
      <c r="A43" s="205">
        <v>10</v>
      </c>
      <c r="B43" s="190" t="s">
        <v>239</v>
      </c>
      <c r="C43" s="191">
        <v>32614076</v>
      </c>
      <c r="D43" s="191">
        <v>36517719</v>
      </c>
      <c r="E43" s="191"/>
      <c r="F43" s="191"/>
      <c r="G43" s="191"/>
      <c r="H43" s="191"/>
      <c r="I43" s="191"/>
      <c r="J43" s="189">
        <f>ROUNDUP(((D43-C43)/C43)*100,2)</f>
        <v>11.97</v>
      </c>
      <c r="K43" s="189" t="s">
        <v>283</v>
      </c>
    </row>
    <row r="44" spans="1:11">
      <c r="A44" s="205">
        <v>11</v>
      </c>
      <c r="B44" s="190" t="s">
        <v>240</v>
      </c>
      <c r="C44" s="193">
        <f>C11+C15+C17+C18+C29+C37+C38+C41+C43</f>
        <v>1563361184</v>
      </c>
      <c r="D44" s="193">
        <f>D11+D15+D17+D18+D29+D37+D38+D41+D43</f>
        <v>2339917642</v>
      </c>
      <c r="E44" s="193" t="e">
        <f>+E11+E15+E17+E18+E29+E37+E38+E39+E41+E43+E42</f>
        <v>#REF!</v>
      </c>
      <c r="F44" s="193" t="e">
        <f>+F11+F15+F17+F18+F29+F37+F38+F39+F41+F43+F42</f>
        <v>#REF!</v>
      </c>
      <c r="G44" s="193" t="e">
        <f>+G11+G15+G17+G18+G29+G37+G38+G39+G41+G43+G42</f>
        <v>#REF!</v>
      </c>
      <c r="H44" s="193" t="e">
        <f>+H11+H15+H17+H18+H29+H37+H38+H39+H41+H43+H42</f>
        <v>#REF!</v>
      </c>
      <c r="I44" s="193" t="e">
        <f>+I11+I15+I17+I18+I29+I37+I38+I39+I41+I43+I42</f>
        <v>#REF!</v>
      </c>
      <c r="J44" s="189"/>
      <c r="K44" s="189"/>
    </row>
    <row r="45" spans="1:11">
      <c r="A45" s="205">
        <v>12</v>
      </c>
      <c r="B45" s="190" t="s">
        <v>241</v>
      </c>
      <c r="C45" s="191">
        <v>86086865</v>
      </c>
      <c r="D45" s="191">
        <v>90730428</v>
      </c>
      <c r="E45" s="193">
        <f>[1]Annexure_Final!Z1537+[1]Annexure_Final!Z1513</f>
        <v>3924611</v>
      </c>
      <c r="F45" s="193">
        <f>[1]Annexure_Final!AA1537+[1]Annexure_Final!AA1513</f>
        <v>2482346</v>
      </c>
      <c r="G45" s="193">
        <f>[1]Annexure_Final!AB1537+[1]Annexure_Final!AB1513</f>
        <v>3202229</v>
      </c>
      <c r="H45" s="193">
        <f>[1]Annexure_Final!AC1537+[1]Annexure_Final!AC1513</f>
        <v>1586839</v>
      </c>
      <c r="I45" s="193">
        <f>[1]Annexure_Final!AD1537+[1]Annexure_Final!AD1513</f>
        <v>26786964</v>
      </c>
      <c r="J45" s="189">
        <f>ROUNDUP(((D45-C45)/C45)*100,2)</f>
        <v>5.3999999999999995</v>
      </c>
      <c r="K45" s="189"/>
    </row>
    <row r="46" spans="1:11">
      <c r="A46" s="205">
        <v>13</v>
      </c>
      <c r="B46" s="190" t="s">
        <v>243</v>
      </c>
      <c r="C46" s="193">
        <f>C44-C45</f>
        <v>1477274319</v>
      </c>
      <c r="D46" s="193">
        <f>D44-D45</f>
        <v>2249187214</v>
      </c>
      <c r="E46" s="190" t="e">
        <f>+E44-E45</f>
        <v>#REF!</v>
      </c>
      <c r="F46" s="190" t="e">
        <f>+F44-F45</f>
        <v>#REF!</v>
      </c>
      <c r="G46" s="190" t="e">
        <f>+G44-G45</f>
        <v>#REF!</v>
      </c>
      <c r="H46" s="190" t="e">
        <f>+H44-H45</f>
        <v>#REF!</v>
      </c>
      <c r="I46" s="190" t="e">
        <f>+I44-I45</f>
        <v>#REF!</v>
      </c>
      <c r="J46" s="189"/>
      <c r="K46" s="189"/>
    </row>
    <row r="47" spans="1:11" ht="51">
      <c r="A47" s="205">
        <v>14</v>
      </c>
      <c r="B47" s="189" t="s">
        <v>244</v>
      </c>
      <c r="C47" s="191"/>
      <c r="D47" s="191"/>
      <c r="E47" s="189"/>
      <c r="F47" s="189"/>
      <c r="G47" s="189"/>
      <c r="H47" s="189"/>
      <c r="I47" s="189"/>
      <c r="J47" s="189"/>
      <c r="K47" s="189"/>
    </row>
  </sheetData>
  <mergeCells count="3">
    <mergeCell ref="B2:K2"/>
    <mergeCell ref="B3:D3"/>
    <mergeCell ref="C5:J5"/>
  </mergeCells>
  <printOptions horizontalCentered="1"/>
  <pageMargins left="0.23622047244094491" right="0.15748031496062992" top="0.68" bottom="0.47" header="0.47244094488188981" footer="0.23622047244094491"/>
  <pageSetup paperSize="9" scale="75" fitToHeight="6"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Annexure-III 1 to 3</vt:lpstr>
      <vt:lpstr>Annexure-IV</vt:lpstr>
      <vt:lpstr>Annexure-XIX (DULHASTI)</vt:lpstr>
      <vt:lpstr>2016-17</vt:lpstr>
      <vt:lpstr>2015-16</vt:lpstr>
      <vt:lpstr>2014-15</vt:lpstr>
      <vt:lpstr>2013-14</vt:lpstr>
      <vt:lpstr>'2013-14'!Print_Area</vt:lpstr>
      <vt:lpstr>'2014-15'!Print_Area</vt:lpstr>
      <vt:lpstr>'2015-16'!Print_Area</vt:lpstr>
      <vt:lpstr>'2016-17'!Print_Area</vt:lpstr>
      <vt:lpstr>'Annexure-IV'!Print_Area</vt:lpstr>
      <vt:lpstr>'Annexure-XIX (DULHASTI)'!Print_Area</vt:lpstr>
      <vt:lpstr>'2013-14'!Print_Titles</vt:lpstr>
      <vt:lpstr>'2014-15'!Print_Titles</vt:lpstr>
      <vt:lpstr>'2015-16'!Print_Titles</vt:lpstr>
      <vt:lpstr>'2016-17'!Print_Titles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2018-01-25T06:18:14Z</cp:lastPrinted>
  <dcterms:created xsi:type="dcterms:W3CDTF">2017-11-17T07:25:10Z</dcterms:created>
  <dcterms:modified xsi:type="dcterms:W3CDTF">2018-01-29T09:16:59Z</dcterms:modified>
</cp:coreProperties>
</file>